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4645 CYOPS 2014-2020\work\ΠΑΡΑΔΟΤΕΑ\Α ΜΕΡΟΣ\Α ΜΕΡΟΣ 4η υποβολή (Εγκ 1&amp;9)\T.11A_Egkyklios_1\Παραρτήματα\"/>
    </mc:Choice>
  </mc:AlternateContent>
  <bookViews>
    <workbookView xWindow="0" yWindow="135" windowWidth="19425" windowHeight="9780"/>
  </bookViews>
  <sheets>
    <sheet name="Per Sp.Objective" sheetId="3" r:id="rId1"/>
  </sheets>
  <definedNames>
    <definedName name="_xlnm.Print_Titles" localSheetId="0">'Per Sp.Objective'!$3:$3</definedName>
  </definedNames>
  <calcPr calcId="152511"/>
</workbook>
</file>

<file path=xl/calcChain.xml><?xml version="1.0" encoding="utf-8"?>
<calcChain xmlns="http://schemas.openxmlformats.org/spreadsheetml/2006/main">
  <c r="G39" i="3" l="1"/>
  <c r="D39" i="3"/>
  <c r="G85" i="3" l="1"/>
  <c r="D85" i="3"/>
  <c r="G79" i="3"/>
  <c r="D79" i="3"/>
  <c r="G73" i="3"/>
  <c r="D73" i="3"/>
  <c r="G67" i="3"/>
  <c r="D67" i="3"/>
  <c r="F59" i="3"/>
  <c r="D60" i="3"/>
  <c r="E60" i="3"/>
  <c r="F60" i="3"/>
  <c r="G60" i="3"/>
  <c r="G61" i="3"/>
  <c r="D61" i="3"/>
  <c r="F58" i="3"/>
  <c r="F56" i="3"/>
  <c r="F53" i="3"/>
  <c r="F51" i="3"/>
  <c r="F49" i="3"/>
  <c r="F48" i="3"/>
  <c r="F40" i="3"/>
  <c r="E58" i="3"/>
  <c r="E56" i="3"/>
  <c r="E53" i="3"/>
  <c r="E51" i="3"/>
  <c r="E49" i="3"/>
  <c r="E48" i="3"/>
  <c r="E46" i="3"/>
  <c r="E45" i="3"/>
  <c r="E43" i="3"/>
  <c r="E40" i="3"/>
  <c r="E39" i="3"/>
  <c r="F39" i="3" s="1"/>
  <c r="E36" i="3"/>
  <c r="F36" i="3" s="1"/>
  <c r="E35" i="3"/>
  <c r="E32" i="3"/>
  <c r="F32" i="3" s="1"/>
  <c r="F31" i="3" s="1"/>
  <c r="E30" i="3"/>
  <c r="E28" i="3"/>
  <c r="F28" i="3" s="1"/>
  <c r="F27" i="3" s="1"/>
  <c r="E25" i="3"/>
  <c r="D40" i="3"/>
  <c r="F35" i="3"/>
  <c r="F30" i="3"/>
  <c r="F29" i="3" s="1"/>
  <c r="F25" i="3"/>
  <c r="F24" i="3" s="1"/>
  <c r="C16" i="3"/>
  <c r="E23" i="3"/>
  <c r="E22" i="3"/>
  <c r="F22" i="3" s="1"/>
  <c r="E19" i="3"/>
  <c r="F19" i="3" s="1"/>
  <c r="E20" i="3"/>
  <c r="E17" i="3" s="1"/>
  <c r="E18" i="3"/>
  <c r="F18" i="3" s="1"/>
  <c r="E12" i="3"/>
  <c r="E8" i="3"/>
  <c r="F8" i="3" s="1"/>
  <c r="E7" i="3"/>
  <c r="D31" i="3"/>
  <c r="G31" i="3"/>
  <c r="D29" i="3"/>
  <c r="E29" i="3"/>
  <c r="G29" i="3"/>
  <c r="D27" i="3"/>
  <c r="G27" i="3"/>
  <c r="D24" i="3"/>
  <c r="E24" i="3"/>
  <c r="G24" i="3"/>
  <c r="D21" i="3"/>
  <c r="G21" i="3"/>
  <c r="C21" i="3"/>
  <c r="D17" i="3"/>
  <c r="G17" i="3"/>
  <c r="C17" i="3"/>
  <c r="D14" i="3"/>
  <c r="D13" i="3" s="1"/>
  <c r="G14" i="3"/>
  <c r="G26" i="3" l="1"/>
  <c r="G13" i="3"/>
  <c r="E27" i="3"/>
  <c r="D26" i="3"/>
  <c r="F20" i="3"/>
  <c r="F17" i="3" s="1"/>
  <c r="E31" i="3"/>
  <c r="E26" i="3" s="1"/>
  <c r="E21" i="3"/>
  <c r="F23" i="3"/>
  <c r="F26" i="3"/>
  <c r="D10" i="3" l="1"/>
  <c r="D9" i="3" s="1"/>
  <c r="G10" i="3"/>
  <c r="G9" i="3" s="1"/>
  <c r="C12" i="3"/>
  <c r="C11" i="3"/>
  <c r="E11" i="3" s="1"/>
  <c r="E10" i="3" s="1"/>
  <c r="E9" i="3" s="1"/>
  <c r="D6" i="3"/>
  <c r="D5" i="3" s="1"/>
  <c r="E6" i="3"/>
  <c r="E5" i="3" s="1"/>
  <c r="G6" i="3"/>
  <c r="G5" i="3" s="1"/>
  <c r="C6" i="3"/>
  <c r="C7" i="3"/>
  <c r="C10" i="3" l="1"/>
  <c r="G4" i="3"/>
  <c r="D4" i="3"/>
  <c r="G84" i="3"/>
  <c r="F84" i="3"/>
  <c r="D84" i="3"/>
  <c r="G78" i="3"/>
  <c r="F78" i="3"/>
  <c r="D78" i="3"/>
  <c r="G72" i="3"/>
  <c r="F72" i="3"/>
  <c r="D72" i="3"/>
  <c r="G66" i="3"/>
  <c r="F66" i="3"/>
  <c r="D66" i="3"/>
  <c r="D59" i="3" s="1"/>
  <c r="G57" i="3"/>
  <c r="F57" i="3"/>
  <c r="F54" i="3" s="1"/>
  <c r="E57" i="3"/>
  <c r="D57" i="3"/>
  <c r="C57" i="3"/>
  <c r="G55" i="3"/>
  <c r="F55" i="3"/>
  <c r="E55" i="3"/>
  <c r="D55" i="3"/>
  <c r="C55" i="3"/>
  <c r="G52" i="3"/>
  <c r="F52" i="3"/>
  <c r="E52" i="3"/>
  <c r="D52" i="3"/>
  <c r="C52" i="3"/>
  <c r="G50" i="3"/>
  <c r="F50" i="3"/>
  <c r="E50" i="3"/>
  <c r="D50" i="3"/>
  <c r="C50" i="3"/>
  <c r="G47" i="3"/>
  <c r="F47" i="3"/>
  <c r="E47" i="3"/>
  <c r="D47" i="3"/>
  <c r="C47" i="3"/>
  <c r="F46" i="3"/>
  <c r="F45" i="3"/>
  <c r="G42" i="3"/>
  <c r="F42" i="3"/>
  <c r="E42" i="3"/>
  <c r="D42" i="3"/>
  <c r="C42" i="3"/>
  <c r="G37" i="3"/>
  <c r="F37" i="3"/>
  <c r="E37" i="3"/>
  <c r="D37" i="3"/>
  <c r="C37" i="3"/>
  <c r="G34" i="3"/>
  <c r="F34" i="3"/>
  <c r="E34" i="3"/>
  <c r="D34" i="3"/>
  <c r="C34" i="3"/>
  <c r="C31" i="3"/>
  <c r="C29" i="3"/>
  <c r="C27" i="3"/>
  <c r="C24" i="3"/>
  <c r="F21" i="3"/>
  <c r="F12" i="3"/>
  <c r="F7" i="3"/>
  <c r="F6" i="3" s="1"/>
  <c r="F5" i="3" s="1"/>
  <c r="C5" i="3"/>
  <c r="D33" i="3" l="1"/>
  <c r="G59" i="3"/>
  <c r="G41" i="3"/>
  <c r="C41" i="3"/>
  <c r="D41" i="3"/>
  <c r="F41" i="3"/>
  <c r="E41" i="3"/>
  <c r="C33" i="3"/>
  <c r="E33" i="3"/>
  <c r="G33" i="3"/>
  <c r="F33" i="3"/>
  <c r="D54" i="3"/>
  <c r="C54" i="3"/>
  <c r="E54" i="3"/>
  <c r="G54" i="3"/>
  <c r="C26" i="3"/>
  <c r="F62" i="3"/>
  <c r="C62" i="3" s="1"/>
  <c r="F63" i="3"/>
  <c r="C63" i="3" s="1"/>
  <c r="E63" i="3" s="1"/>
  <c r="F64" i="3"/>
  <c r="C64" i="3" s="1"/>
  <c r="E64" i="3" s="1"/>
  <c r="F65" i="3"/>
  <c r="C65" i="3" s="1"/>
  <c r="E65" i="3" s="1"/>
  <c r="F68" i="3"/>
  <c r="C68" i="3" s="1"/>
  <c r="F69" i="3"/>
  <c r="C69" i="3" s="1"/>
  <c r="E69" i="3" s="1"/>
  <c r="F70" i="3"/>
  <c r="C70" i="3" s="1"/>
  <c r="E70" i="3" s="1"/>
  <c r="F71" i="3"/>
  <c r="C71" i="3" s="1"/>
  <c r="E71" i="3" s="1"/>
  <c r="F74" i="3"/>
  <c r="C74" i="3" s="1"/>
  <c r="F75" i="3"/>
  <c r="C75" i="3" s="1"/>
  <c r="E75" i="3" s="1"/>
  <c r="F76" i="3"/>
  <c r="C76" i="3" s="1"/>
  <c r="E76" i="3" s="1"/>
  <c r="F77" i="3"/>
  <c r="C77" i="3" s="1"/>
  <c r="E77" i="3" s="1"/>
  <c r="F80" i="3"/>
  <c r="C80" i="3" s="1"/>
  <c r="F81" i="3"/>
  <c r="C81" i="3" s="1"/>
  <c r="E81" i="3" s="1"/>
  <c r="F82" i="3"/>
  <c r="C82" i="3" s="1"/>
  <c r="E82" i="3" s="1"/>
  <c r="F83" i="3"/>
  <c r="C83" i="3" s="1"/>
  <c r="E83" i="3" s="1"/>
  <c r="F86" i="3"/>
  <c r="C86" i="3" s="1"/>
  <c r="F87" i="3"/>
  <c r="C87" i="3" s="1"/>
  <c r="E87" i="3" s="1"/>
  <c r="F88" i="3"/>
  <c r="C88" i="3" s="1"/>
  <c r="E88" i="3" s="1"/>
  <c r="F89" i="3"/>
  <c r="C89" i="3" s="1"/>
  <c r="E89" i="3" s="1"/>
  <c r="C85" i="3" l="1"/>
  <c r="C84" i="3" s="1"/>
  <c r="E86" i="3"/>
  <c r="E85" i="3" s="1"/>
  <c r="E84" i="3" s="1"/>
  <c r="C79" i="3"/>
  <c r="C78" i="3" s="1"/>
  <c r="E80" i="3"/>
  <c r="E79" i="3" s="1"/>
  <c r="E78" i="3" s="1"/>
  <c r="C73" i="3"/>
  <c r="C72" i="3" s="1"/>
  <c r="E74" i="3"/>
  <c r="E73" i="3" s="1"/>
  <c r="E72" i="3" s="1"/>
  <c r="E68" i="3"/>
  <c r="E67" i="3" s="1"/>
  <c r="E66" i="3" s="1"/>
  <c r="C67" i="3"/>
  <c r="C66" i="3" s="1"/>
  <c r="C61" i="3"/>
  <c r="C60" i="3" s="1"/>
  <c r="E62" i="3"/>
  <c r="E61" i="3" s="1"/>
  <c r="F11" i="3"/>
  <c r="F10" i="3" s="1"/>
  <c r="F9" i="3" s="1"/>
  <c r="E59" i="3" l="1"/>
  <c r="C59" i="3"/>
  <c r="C9" i="3"/>
  <c r="C15" i="3"/>
  <c r="E16" i="3"/>
  <c r="F16" i="3" s="1"/>
  <c r="E15" i="3" l="1"/>
  <c r="C14" i="3"/>
  <c r="C13" i="3" s="1"/>
  <c r="C4" i="3" s="1"/>
  <c r="F15" i="3" l="1"/>
  <c r="F14" i="3" s="1"/>
  <c r="F13" i="3" s="1"/>
  <c r="F4" i="3" s="1"/>
  <c r="E14" i="3"/>
  <c r="E13" i="3" s="1"/>
  <c r="E4" i="3" s="1"/>
</calcChain>
</file>

<file path=xl/sharedStrings.xml><?xml version="1.0" encoding="utf-8"?>
<sst xmlns="http://schemas.openxmlformats.org/spreadsheetml/2006/main" count="119" uniqueCount="75">
  <si>
    <t>ΕΤΠΑ</t>
  </si>
  <si>
    <t>ΓΔ ΕΠΣΑ</t>
  </si>
  <si>
    <t>ΙΠΕ</t>
  </si>
  <si>
    <t>Ενδιάμεσος Φορέας</t>
  </si>
  <si>
    <t>ΤΕ</t>
  </si>
  <si>
    <t>ΥΕΕΒΤ</t>
  </si>
  <si>
    <t>ΤΠΟ</t>
  </si>
  <si>
    <t>ΚΟΤ</t>
  </si>
  <si>
    <t>ΤΗΕ</t>
  </si>
  <si>
    <t>Άξονας Προτεραιότητας / Επενδυτική Προτεραιότητα/ Ειδικός Στόχος</t>
  </si>
  <si>
    <t>Υπερδεσμευμένος Συνολικός Προϋπολογισμός Έργων (κατά 20%)</t>
  </si>
  <si>
    <t>ΑΞΟΝΑΣ ΠΡΟΤΕΡΑΙΟΤΗΤΑΣ 1: ΕΝΙΣΧΥΣΗ ΤΗΣ ΑΝΓΑΓΩΝΙΣΤΙΚΟΤΗΤΑΣ ΤΗΣ ΟΙΚΟΝΟΜΙΑΣ</t>
  </si>
  <si>
    <t>Ε.Π. 1α: Ενίχυση των υποδομών και των ικανοτήτων ανάπτυξης αριστείας σε Έρευνα και Καινοτομία (ΘΣ1)</t>
  </si>
  <si>
    <t>Ειδικός Στόχος 1α.1: Αύξηση της ερευνητικής δυναμικότητας της χώρας</t>
  </si>
  <si>
    <t>ΙΠΕ, ΥΕΕΒΤ</t>
  </si>
  <si>
    <t>Ε.Π. 1β: Προαγωγή επιχειρηματικών επενδύσεων στην Ε&amp;Κ (ΘΣ1)</t>
  </si>
  <si>
    <t>Ειδικός Στόχος 1β.1:  Αύξηση των ιδιωτικών επενδύσεων σε δραστηριότητες Έρευνας και Καινοτομίας</t>
  </si>
  <si>
    <t>Ε.Π. 3α: Προαγωγή της Επιχειρηματικότητας (ΘΣ3)</t>
  </si>
  <si>
    <t>Ειδικός Στόχος 3α.1: Ενίσχυση της δυναμικής ανάπτυξης των ΜΜΕ σε εθνικό και διεθνές επίπεδο</t>
  </si>
  <si>
    <t>ΥΕΕΒΤ, ΓΔ ΕΠΣΑ</t>
  </si>
  <si>
    <t>Ειδικός Στόχος 3α.2: Βελτίωση της ανταγωνιστικότητας του τουριστικού προϊόντος</t>
  </si>
  <si>
    <t>ΚΟΤ, ΓΔ ΕΠΣΑ, ΤΠΟ</t>
  </si>
  <si>
    <t xml:space="preserve">Ειδικός Στόχος 3a.3: Προώθηση της δημιουργίας και ανάπτυξης νέας επιχειρηματικής δραστηριότητας </t>
  </si>
  <si>
    <t>Ε.Π. 4β: Προώθηση της Ενεργειακής Απόδοσης και της Χρήσης ΑΠΕ από Επιχειρήσεις (ΘΣ4)</t>
  </si>
  <si>
    <t>Ειδικός Στόχος 4β.1: Αύξηση της εξοικονόμησης ενέργειας από ΜΜΕ</t>
  </si>
  <si>
    <t>ΑΞΟΝΑΣ ΠΡΟΤΕΡΑΙΟΤΗΤΑΣ 2: ΠΡΟΩΘΗΣΗ ΤΗΣ ΧΡΗΣΗΣ ΤΩΝ ΤΕΧΝΟΛΟΓΙΩΝ ΠΛΗΡΟΦΟΡΙΑΣ ΚΑΙ ΕΠΙΚΟΙΝΩΝΙΩΝ</t>
  </si>
  <si>
    <t>Ε.Π. 2α: Επέκταση της ανάπτυξης των ευρυζωνικών υπηρεσιών και των δικτύων υψηλών ταχυτήτων (ΘΣ2)</t>
  </si>
  <si>
    <t>Ειδικός Στόχος 2α.1: Βελτίωση της πρόσβασης σε ΤΠΕ μέσω του εκσυγχονισμού των υποδομών ΤΠΕ</t>
  </si>
  <si>
    <t>Ε.Π. 2β: Ανάπτυξη προϊόντων και υπηρεσιών ΤΠΕ και του η-εμπορίου και ενίσχυση της ζήτησης για ΤΠΕ (ΘΣ2)</t>
  </si>
  <si>
    <t>Ειδικός Στόχος 1.6.1:  Ενίσχυση της ψηφιακής επιχειρηματικότητας</t>
  </si>
  <si>
    <t>Ε.Π. 2γ: Ενίσχυση των εφαρμογών ΤΠΕ για η-διακυβέρνηση, η-μάθηση, η -ένταξη, η-πολιτισμό και η- υγεία (ΘΣ2)</t>
  </si>
  <si>
    <t>Ειδικός Στόχος 2γ.1:  Αύξηση των ψηφιακών εφαρμογών ηλεκτρονικής διακυβέρνησης</t>
  </si>
  <si>
    <t>ΑΞΟΝΑΣ ΠΡΟΤΕΡΑΙΟΤΗΤΑΣ 3: ΜΕΙΩΣΗ ΕΚΠΟΜΠΩΝ ΔΙΟΞΕΙΔΙΟΥ ΤΟΥ ΑΝΘΡΑΚΑ ΚΑΙ ΠΡΟΣΑΡΜΟΓΗ ΣΤΗΝ ΚΛΙΜΑΤΙΚΗ ΑΛΛΑΓΗ</t>
  </si>
  <si>
    <t>Ε.Π. 4iii: Στήριξη της ενεργειακής απόδοσης, της έξυπνης διαχείρισης ενέργειας και της χρήσης ανανεώσιμης ενέργειας στις δημόσιες υποδομές, συμπεριλαμβανομένων των δημοσίων κτριρίων και του τομέα της στέγασης (ΘΣ4)</t>
  </si>
  <si>
    <t>Ειδικός Στόχος 4iii.1: Aύξηση της εξοικονόμησης ενέργειας σε δημόσια κτίρια</t>
  </si>
  <si>
    <t>Ειδικός Στόχος 4iii.2: Aύξηση της εξοικονόμησης ενέργειας σε κατοικίες</t>
  </si>
  <si>
    <t>Ε.Π. 5i: Προώθηση επενδύσεων για την προσαρμογή στην κλιματική αλλαγή, συμπεριλαμβανομένων των οικοσυστημικών προσεγγίσεων (ΘΣ5)</t>
  </si>
  <si>
    <t>Ειδικός Στόχος 5i.1: Περιορισμός των επιπτώσεων που συνεπάγεται η κλιματική αλλαγή, μέσω επενδύσεων για την πρόληψη και αποφυγή κινδύνων</t>
  </si>
  <si>
    <t>ΤΕ, ΓΔ ΕΠΣΑ</t>
  </si>
  <si>
    <t>ΑΞΟΝΑΣ ΠΡΟΤΕΡΑΙΟΤΗΤΑΣ 4: ΠΡΟΣΤΑΣΙΑ ΤΟΥ ΠΕΡΙΒΑΛΛΟΝΤΟΣ ΚΑΙ ΑΠΟΔΟΤΙΚΗ ΔΙΑΧΕΙΡΙΣΗ ΤΩΝ ΠΟΡΩΝ</t>
  </si>
  <si>
    <t>Ε.Π. 6i.1: Επενδύσεις στον τομέα των Αποβλήτων για ικανοποίηση των απαιτήσεων του κεκτημένου της Ένωσης (ΘΣ6)</t>
  </si>
  <si>
    <t>Ειδικός Στόχος 6i.1:  Κάλυψη των απαιτήσεων της Οδηγίας 1999/31/ΕΚ αναφορικά με την εκτροπή από την ταφή βιοαποικοδομήσιμων υλικών</t>
  </si>
  <si>
    <t>Ειδικός Στόχος 6i.2: Αύξηση του ποσοστού ανακύκλωσης</t>
  </si>
  <si>
    <t>ΤΜ. ΠΕΡΙΒΑΛΛΟΝΤΟΣ</t>
  </si>
  <si>
    <t>Ε.Π. 6ii: Επενδύσεις στον τομέα των Υδάτων για ικανοποίηση των απαιτήσεων του κεκτημένου της Ένωσης (ΘΣ6)</t>
  </si>
  <si>
    <t>Ειδικός Στόχος 6ii.1: Βελτίωση της επεξεργασίας αστικών λυμάτων στο πλαίσιο συμμόρφωσης με την Οδηγία 91/271/ΕΟΚ</t>
  </si>
  <si>
    <t>Ειδικός Στόχος 6ii.2: Ενίσχυση υδατικού ισοζυγίου μέσω της αξιοποίησης μη συμβατικών πηγών νερού</t>
  </si>
  <si>
    <t>Ε.Π. 6γ: Διατήρηση, προστασία, προαγωγή και ανάπτυξη της φυσικής και πολιτιστικής κληρονομιάς (ΘΣ6)</t>
  </si>
  <si>
    <t>Ειδικός Στόχος 6γ.1:  Βελτίωση της ελκυστικότητας περιοχών φυσικού ή πολιτιστικού ενδιαφέροντος</t>
  </si>
  <si>
    <t>Ε.Π. 6δ: Προστασία και αποκατάσταση της Βιοποικιλότητας (ΘΣ6)</t>
  </si>
  <si>
    <t>Ειδικός Στόχος 6δ.1: Βελτίωση της κατάστασης διατήρησης των ειδών και οικοτόπων στις περιοχές NATURA 2000</t>
  </si>
  <si>
    <t>ΑΞΟΝΑΣ ΠΡΟΤΕΡΑΙΟΤΗΤΑΣ 5: ΠΡΟΩΘΗΣΗ ΒΙΩΣΙΜΩΝ ΜΕΤΑΦΟΡΩΝ</t>
  </si>
  <si>
    <t>Ε.Π. 7i: Στήριξη ενός πολυτροπικού ενιαίου ευρωπαϊκού χώρου μεταφορών, επενδύοντας στο Διευρωπαϊκό Δίκτυο Μεταφορών (ΔΕΔ-Μ) (ΘΣ7)</t>
  </si>
  <si>
    <t>Ειδικός Στόχος 7i.1:  Αύξηση της δυναμικότητας διακίνησης εμπορευμάτων από και προς το λιμένa Λεμεσού</t>
  </si>
  <si>
    <t>Ε.Π. 7ii: Ανάπτυξη και βελτίωση συστημάτων μεταφορών φιλικών προς το περιβάλλον με χαμηλές εκπομπές άνθρακα, συμπεριλαμβανομένων των εσωτερικών πλωτών οδών και των θαλάσιων μεταφορών, των λιμένων, των πολυτροπκών συνδέσεων και των υποδομών αερολιμένων, με σκοπό την προαγωγή της βιώσιμης περιφερειακής και τοπικής κινητικότητας (ΘΣ7)</t>
  </si>
  <si>
    <t>Ειδικός Στόχος 7ii.1: Ενίσχυση της κινητικότητας, κυρίως στην αστική περιοχή Λευκωσίας</t>
  </si>
  <si>
    <t>ΑΞΟΝΑΣ ΠΡΟΤΕΡΑΙΟΤΗΤΑΣ 6: ΒΙΩΣΙΜΗ ΑΣΤΙΚΗ ΑΝΑΠΤΥΞΗ</t>
  </si>
  <si>
    <t>Ειδικός Στόχος 3α.1:  Ενίσχυση της επιχειρηματικής δραστηριότητας στις αστικές περιοχές παρέμβασης</t>
  </si>
  <si>
    <t>ΑΤΑ, ΥΕΣ</t>
  </si>
  <si>
    <t>Δήμος Λευκωσίας</t>
  </si>
  <si>
    <t>Δήμος Λεμεσού</t>
  </si>
  <si>
    <t>Δήμος Λάρνακας</t>
  </si>
  <si>
    <t>Δήμος Πάφου</t>
  </si>
  <si>
    <t xml:space="preserve">Ειδικός Στόχος 6γ.1: Οικονομική αξιοποίηση της φυσικής και πολιτιστικής κληρονομιάς στις αστικές περιοχές </t>
  </si>
  <si>
    <t>Ε.Π. 6ε: Ανάληψη δράσης για τη βελτίωση του αστικού περιβάλλοντος, για την ανάπλαση των πόλεων, αναζωογόνηση και απολύμανση των υποβαθμισμένων περιβαλλοντικά εκτάσεων (ΘΣ6)</t>
  </si>
  <si>
    <t>Ειδικός Στόχος 6ε.1:  Αναζωογόνηση του αστικού περιβάλλοντος</t>
  </si>
  <si>
    <t>Ε.Π. 7γ: Ανάπτυξη και βελτίωση συστημάτων μεταφορών φιλικών προς το περιβάλλον (ΘΣ7)</t>
  </si>
  <si>
    <t>Ειδικός Στόχος 5.4.1: Βελτίωση της μετακίνησης στις αστικές περιοχές</t>
  </si>
  <si>
    <t>Ε.Π. 9β: Προώθηση της Κοινωνικής Ένταξης και καταπολέμηση της φτώχειας και οποιωνδήποτε διακρίσεων μέσω της παροχής στήριξης για φυσική, οικονομική και κοινωνική αναζωογόνηση κοινοτήτων εντός αστικών περιοχών (ΘΣ9)</t>
  </si>
  <si>
    <t>Ειδικός Στόχος 9β.1: Ενίσχυση των τοπικών υποδομών παροχής κοινωνικών υπηρεσιών</t>
  </si>
  <si>
    <t>ΤΕ, ΤΜΗΜΑ ΠΕΡΙΒΑΛΛΟΝΤΟΣ</t>
  </si>
  <si>
    <t>ΣΥΝΟΛΟ
Συνεισφοράς ΕΤΠΑ/ΤΣ</t>
  </si>
  <si>
    <t>ΤΣ</t>
  </si>
  <si>
    <t>Συνολικός Προϋπολογισμός Έργων (Εθνική Συνεισφορά +  Συνεισφορά ΕΤΠΑ/ΤΣ)</t>
  </si>
  <si>
    <t xml:space="preserve">ΠΡΟΤΕΙΝΟΜΕΝΗ ΧΡΗΜΑΤΟΟΙΚΟΝΟΜΙΚΗ ΚΑΤΑΝΟΜΗ ΠΟΡΩΝ ΠΟΛΙΤΙΚΗΣ ΣΥΝΟΧΗΣ (ΕΤΠΑ, ΤΑΜΕΙΟ ΣΥΝΟΧΗΣ) ΑΝΑ ΑΞΟΝΑ ΠΡΟΤΕΡΑΙΟΤΗΤΑΣ 
ΤΟΥ ΕΠΙΧΕΙΡΗΣΙΑΚΟΥ ΠΡΟΓΡΑΜΜΑΤΟΣ "ΑΝΤΑΓΩΝΙΣΤΙΚΟΤΗΤΑ ΚΑΙ ΑΕΙΦΟΡΟΣ ΑΝΑΠΤΥΞΗ 2014-2020"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</si>
</sst>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1"/>
      <color rgb="FFFF0000"/>
      <name val="Calibri"/>
      <family val="2"/>
      <charset val="161"/>
      <scheme val="minor"/>
    </font>
    <font>
      <b/>
      <u/>
      <sz val="12"/>
      <color theme="1"/>
      <name val="Calibri"/>
      <family val="2"/>
      <charset val="161"/>
      <scheme val="minor"/>
    </font>
    <font>
      <b/>
      <i/>
      <sz val="11"/>
      <color rgb="FF000099"/>
      <name val="Calibri"/>
      <family val="2"/>
      <charset val="161"/>
      <scheme val="minor"/>
    </font>
    <font>
      <i/>
      <sz val="11"/>
      <color rgb="FF000099"/>
      <name val="Calibri"/>
      <family val="2"/>
      <charset val="161"/>
      <scheme val="minor"/>
    </font>
    <font>
      <b/>
      <sz val="11"/>
      <color rgb="FF000099"/>
      <name val="Calibri"/>
      <family val="2"/>
      <charset val="161"/>
      <scheme val="minor"/>
    </font>
    <font>
      <sz val="11"/>
      <name val="Calibri"/>
      <family val="2"/>
      <charset val="161"/>
      <scheme val="minor"/>
    </font>
    <font>
      <b/>
      <sz val="11"/>
      <name val="Calibri"/>
      <family val="2"/>
      <charset val="161"/>
      <scheme val="minor"/>
    </font>
    <font>
      <sz val="11"/>
      <color rgb="FF000099"/>
      <name val="Calibri"/>
      <family val="2"/>
      <charset val="161"/>
      <scheme val="minor"/>
    </font>
  </fonts>
  <fills count="5">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s>
  <borders count="3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7">
    <xf numFmtId="0" fontId="0" fillId="0" borderId="0" xfId="0"/>
    <xf numFmtId="3" fontId="2" fillId="2" borderId="6" xfId="0" applyNumberFormat="1" applyFont="1" applyFill="1" applyBorder="1" applyAlignment="1">
      <alignment horizontal="center" vertical="top"/>
    </xf>
    <xf numFmtId="0" fontId="0" fillId="0" borderId="0" xfId="0" applyAlignment="1">
      <alignment vertical="top"/>
    </xf>
    <xf numFmtId="0" fontId="8" fillId="0" borderId="0" xfId="0" applyFont="1" applyAlignment="1">
      <alignment horizontal="center" vertical="top" wrapText="1"/>
    </xf>
    <xf numFmtId="0" fontId="2" fillId="0" borderId="4" xfId="0" applyFont="1" applyBorder="1" applyAlignment="1">
      <alignment horizontal="center" vertical="top" wrapText="1"/>
    </xf>
    <xf numFmtId="0" fontId="9" fillId="0" borderId="21" xfId="0" applyFont="1" applyBorder="1" applyAlignment="1">
      <alignment horizontal="center" vertical="top" wrapText="1"/>
    </xf>
    <xf numFmtId="0" fontId="8" fillId="0" borderId="7" xfId="0" applyFont="1" applyBorder="1" applyAlignment="1">
      <alignment horizontal="center" vertical="top"/>
    </xf>
    <xf numFmtId="3" fontId="7" fillId="3" borderId="14" xfId="0" applyNumberFormat="1" applyFont="1" applyFill="1" applyBorder="1" applyAlignment="1">
      <alignment horizontal="center" vertical="top"/>
    </xf>
    <xf numFmtId="0" fontId="8" fillId="0" borderId="10" xfId="0" applyFont="1" applyBorder="1" applyAlignment="1">
      <alignment horizontal="center" vertical="top"/>
    </xf>
    <xf numFmtId="0" fontId="0" fillId="0" borderId="0" xfId="0" applyFill="1" applyAlignment="1">
      <alignment vertical="top"/>
    </xf>
    <xf numFmtId="3" fontId="10" fillId="4" borderId="14" xfId="0" applyNumberFormat="1" applyFont="1" applyFill="1" applyBorder="1" applyAlignment="1">
      <alignment horizontal="center" vertical="top" wrapText="1"/>
    </xf>
    <xf numFmtId="0" fontId="8" fillId="0" borderId="11" xfId="0" applyFont="1" applyFill="1" applyBorder="1" applyAlignment="1">
      <alignment horizontal="center" vertical="top"/>
    </xf>
    <xf numFmtId="0" fontId="6"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9" xfId="0" applyNumberFormat="1" applyFont="1" applyFill="1" applyBorder="1" applyAlignment="1">
      <alignment horizontal="center" vertical="top" wrapText="1"/>
    </xf>
    <xf numFmtId="0" fontId="8" fillId="0" borderId="10" xfId="0" applyFont="1" applyFill="1" applyBorder="1" applyAlignment="1">
      <alignment horizontal="center" vertical="top"/>
    </xf>
    <xf numFmtId="0" fontId="8" fillId="0" borderId="11" xfId="0" applyFont="1" applyBorder="1" applyAlignment="1">
      <alignment horizontal="center" vertical="top"/>
    </xf>
    <xf numFmtId="3" fontId="10" fillId="4" borderId="15" xfId="0" applyNumberFormat="1" applyFont="1" applyFill="1" applyBorder="1" applyAlignment="1">
      <alignment horizontal="center" vertical="top" wrapText="1"/>
    </xf>
    <xf numFmtId="0" fontId="8" fillId="0" borderId="16" xfId="0" applyFont="1" applyBorder="1" applyAlignment="1">
      <alignment horizontal="center" vertical="top"/>
    </xf>
    <xf numFmtId="3" fontId="2" fillId="2" borderId="29" xfId="0" applyNumberFormat="1" applyFont="1" applyFill="1" applyBorder="1" applyAlignment="1">
      <alignment horizontal="center" vertical="top"/>
    </xf>
    <xf numFmtId="0" fontId="8" fillId="0" borderId="7" xfId="0" applyFont="1" applyFill="1" applyBorder="1" applyAlignment="1">
      <alignment horizontal="center" vertical="top"/>
    </xf>
    <xf numFmtId="0" fontId="8" fillId="0" borderId="16" xfId="0" applyFont="1" applyFill="1" applyBorder="1" applyAlignment="1">
      <alignment horizontal="center" vertical="top"/>
    </xf>
    <xf numFmtId="0" fontId="8" fillId="0" borderId="17" xfId="0" applyFont="1" applyBorder="1" applyAlignment="1">
      <alignment horizontal="center" vertical="top"/>
    </xf>
    <xf numFmtId="0" fontId="8" fillId="0" borderId="11" xfId="0" applyFont="1" applyBorder="1" applyAlignment="1">
      <alignment horizontal="center" vertical="top" wrapText="1"/>
    </xf>
    <xf numFmtId="3" fontId="3" fillId="0" borderId="19" xfId="0" applyNumberFormat="1" applyFont="1" applyBorder="1" applyAlignment="1">
      <alignment horizontal="center" vertical="top"/>
    </xf>
    <xf numFmtId="3" fontId="3" fillId="0" borderId="9" xfId="0" applyNumberFormat="1" applyFont="1" applyBorder="1" applyAlignment="1">
      <alignment horizontal="center" vertical="top"/>
    </xf>
    <xf numFmtId="0" fontId="8" fillId="0" borderId="17" xfId="0" applyFont="1" applyFill="1" applyBorder="1" applyAlignment="1">
      <alignment horizontal="center" vertical="top"/>
    </xf>
    <xf numFmtId="3" fontId="8" fillId="0" borderId="10" xfId="0" applyNumberFormat="1" applyFont="1" applyFill="1" applyBorder="1" applyAlignment="1">
      <alignment horizontal="center" vertical="top"/>
    </xf>
    <xf numFmtId="3" fontId="10" fillId="4" borderId="9" xfId="0" applyNumberFormat="1" applyFont="1" applyFill="1" applyBorder="1" applyAlignment="1">
      <alignment horizontal="center" vertical="top" wrapText="1"/>
    </xf>
    <xf numFmtId="3" fontId="10" fillId="4" borderId="19" xfId="0" applyNumberFormat="1" applyFont="1" applyFill="1" applyBorder="1" applyAlignment="1">
      <alignment horizontal="center" vertical="top" wrapText="1"/>
    </xf>
    <xf numFmtId="0" fontId="6" fillId="0" borderId="23" xfId="0" applyFont="1" applyFill="1" applyBorder="1" applyAlignment="1">
      <alignment horizontal="left" vertical="top" wrapText="1"/>
    </xf>
    <xf numFmtId="0" fontId="3" fillId="0" borderId="18" xfId="0" applyFont="1" applyFill="1" applyBorder="1" applyAlignment="1">
      <alignment horizontal="left" vertical="top" wrapText="1"/>
    </xf>
    <xf numFmtId="3" fontId="3" fillId="0" borderId="19" xfId="0" applyNumberFormat="1" applyFont="1" applyFill="1" applyBorder="1" applyAlignment="1">
      <alignment horizontal="center" vertical="top" wrapText="1"/>
    </xf>
    <xf numFmtId="0" fontId="8" fillId="0" borderId="24" xfId="0" applyFont="1" applyFill="1" applyBorder="1" applyAlignment="1">
      <alignment horizontal="center" vertical="top"/>
    </xf>
    <xf numFmtId="0" fontId="6"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3" fontId="3" fillId="0" borderId="20" xfId="0" applyNumberFormat="1" applyFont="1" applyFill="1" applyBorder="1" applyAlignment="1">
      <alignment horizontal="center" vertical="top" wrapText="1"/>
    </xf>
    <xf numFmtId="3" fontId="3" fillId="0" borderId="20" xfId="0" applyNumberFormat="1" applyFont="1" applyBorder="1" applyAlignment="1">
      <alignment horizontal="center" vertical="top"/>
    </xf>
    <xf numFmtId="0" fontId="8" fillId="0" borderId="27" xfId="0" applyFont="1" applyFill="1" applyBorder="1" applyAlignment="1">
      <alignment horizontal="center" vertical="top"/>
    </xf>
    <xf numFmtId="0" fontId="0" fillId="0" borderId="0" xfId="0" applyFont="1" applyAlignment="1">
      <alignment horizontal="center" vertical="top"/>
    </xf>
    <xf numFmtId="3" fontId="0" fillId="0" borderId="0" xfId="0" applyNumberFormat="1" applyFont="1" applyAlignment="1">
      <alignment horizontal="center" vertical="top"/>
    </xf>
    <xf numFmtId="0" fontId="8" fillId="0" borderId="0" xfId="0" applyFont="1" applyAlignment="1">
      <alignment horizontal="center" vertical="top"/>
    </xf>
    <xf numFmtId="0" fontId="6" fillId="4" borderId="12" xfId="0" applyFont="1" applyFill="1" applyBorder="1" applyAlignment="1">
      <alignment horizontal="left" vertical="top" wrapText="1"/>
    </xf>
    <xf numFmtId="0" fontId="6" fillId="4" borderId="13" xfId="0" applyFont="1" applyFill="1" applyBorder="1" applyAlignment="1">
      <alignment horizontal="left" vertical="top" wrapText="1"/>
    </xf>
    <xf numFmtId="0" fontId="4" fillId="0" borderId="0" xfId="0" applyFont="1" applyAlignment="1">
      <alignment horizontal="center" vertical="top" wrapText="1"/>
    </xf>
    <xf numFmtId="0" fontId="1" fillId="0" borderId="0" xfId="0" applyFont="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2" borderId="1" xfId="0" applyFont="1" applyFill="1" applyBorder="1" applyAlignment="1">
      <alignment vertical="top" wrapText="1"/>
    </xf>
    <xf numFmtId="0" fontId="2" fillId="2" borderId="5" xfId="0" applyFont="1" applyFill="1" applyBorder="1" applyAlignment="1">
      <alignment vertical="top" wrapText="1"/>
    </xf>
    <xf numFmtId="0" fontId="5" fillId="3" borderId="22" xfId="0" applyFont="1" applyFill="1" applyBorder="1" applyAlignment="1">
      <alignment horizontal="left" vertical="top" wrapText="1"/>
    </xf>
    <xf numFmtId="0" fontId="5" fillId="3" borderId="1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4" borderId="30" xfId="0" applyFont="1" applyFill="1" applyBorder="1" applyAlignment="1">
      <alignment horizontal="left" vertical="top" wrapText="1"/>
    </xf>
    <xf numFmtId="0" fontId="6" fillId="4" borderId="15" xfId="0" applyFont="1" applyFill="1" applyBorder="1" applyAlignment="1">
      <alignment horizontal="left" vertical="top" wrapText="1"/>
    </xf>
    <xf numFmtId="0" fontId="2" fillId="2" borderId="28" xfId="0" applyFont="1" applyFill="1" applyBorder="1" applyAlignment="1">
      <alignment vertical="top" wrapText="1"/>
    </xf>
    <xf numFmtId="0" fontId="2" fillId="2" borderId="29" xfId="0" applyFont="1" applyFill="1" applyBorder="1" applyAlignment="1">
      <alignment vertical="top" wrapText="1"/>
    </xf>
    <xf numFmtId="0" fontId="7" fillId="3" borderId="22" xfId="0" applyFont="1" applyFill="1" applyBorder="1" applyAlignment="1">
      <alignment horizontal="left" vertical="top" wrapText="1"/>
    </xf>
    <xf numFmtId="0" fontId="7" fillId="3" borderId="14"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0"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3" fontId="10" fillId="0" borderId="14"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tabSelected="1" topLeftCell="A25" zoomScale="85" zoomScaleNormal="85" workbookViewId="0">
      <selection activeCell="B39" sqref="B39"/>
    </sheetView>
  </sheetViews>
  <sheetFormatPr defaultRowHeight="15" x14ac:dyDescent="0.25"/>
  <cols>
    <col min="1" max="1" width="32" style="2" customWidth="1"/>
    <col min="2" max="2" width="51.7109375" style="2" customWidth="1"/>
    <col min="3" max="4" width="11.140625" style="39" bestFit="1" customWidth="1"/>
    <col min="5" max="5" width="13.28515625" style="39" bestFit="1" customWidth="1"/>
    <col min="6" max="6" width="21.28515625" style="39" customWidth="1"/>
    <col min="7" max="7" width="17.5703125" style="39" customWidth="1"/>
    <col min="8" max="8" width="19.140625" style="41" bestFit="1" customWidth="1"/>
    <col min="9" max="16384" width="9.140625" style="2"/>
  </cols>
  <sheetData>
    <row r="1" spans="1:12" ht="39.75" customHeight="1" x14ac:dyDescent="0.25">
      <c r="A1" s="44" t="s">
        <v>74</v>
      </c>
      <c r="B1" s="44"/>
      <c r="C1" s="44"/>
      <c r="D1" s="44"/>
      <c r="E1" s="44"/>
      <c r="F1" s="44"/>
      <c r="G1" s="44"/>
      <c r="H1" s="44"/>
    </row>
    <row r="2" spans="1:12" ht="9" customHeight="1" thickBot="1" x14ac:dyDescent="0.3">
      <c r="A2" s="45"/>
      <c r="B2" s="45"/>
      <c r="C2" s="45"/>
      <c r="D2" s="45"/>
      <c r="E2" s="45"/>
      <c r="F2" s="45"/>
      <c r="G2" s="45"/>
      <c r="H2" s="3"/>
    </row>
    <row r="3" spans="1:12" ht="75.75" thickBot="1" x14ac:dyDescent="0.3">
      <c r="A3" s="46" t="s">
        <v>9</v>
      </c>
      <c r="B3" s="47"/>
      <c r="C3" s="4" t="s">
        <v>0</v>
      </c>
      <c r="D3" s="4" t="s">
        <v>72</v>
      </c>
      <c r="E3" s="4" t="s">
        <v>71</v>
      </c>
      <c r="F3" s="4" t="s">
        <v>73</v>
      </c>
      <c r="G3" s="4" t="s">
        <v>10</v>
      </c>
      <c r="H3" s="5" t="s">
        <v>3</v>
      </c>
    </row>
    <row r="4" spans="1:12" ht="21.75" customHeight="1" x14ac:dyDescent="0.25">
      <c r="A4" s="48" t="s">
        <v>11</v>
      </c>
      <c r="B4" s="49"/>
      <c r="C4" s="1">
        <f>C13+C9+C5+C24</f>
        <v>145000000</v>
      </c>
      <c r="D4" s="1">
        <f t="shared" ref="D4:G4" si="0">D13+D9+D5+D24</f>
        <v>0</v>
      </c>
      <c r="E4" s="1">
        <f t="shared" si="0"/>
        <v>145000000</v>
      </c>
      <c r="F4" s="1">
        <f t="shared" si="0"/>
        <v>170588235.29411766</v>
      </c>
      <c r="G4" s="1">
        <f t="shared" si="0"/>
        <v>204823529.94117647</v>
      </c>
      <c r="H4" s="6"/>
    </row>
    <row r="5" spans="1:12" s="9" customFormat="1" ht="29.25" customHeight="1" x14ac:dyDescent="0.25">
      <c r="A5" s="50" t="s">
        <v>12</v>
      </c>
      <c r="B5" s="51"/>
      <c r="C5" s="7">
        <f>SUM(C6)</f>
        <v>21980000</v>
      </c>
      <c r="D5" s="7">
        <f t="shared" ref="D5:G5" si="1">SUM(D6)</f>
        <v>0</v>
      </c>
      <c r="E5" s="7">
        <f t="shared" si="1"/>
        <v>21980000</v>
      </c>
      <c r="F5" s="7">
        <f t="shared" si="1"/>
        <v>25858823.529411763</v>
      </c>
      <c r="G5" s="7">
        <f t="shared" si="1"/>
        <v>28813530</v>
      </c>
      <c r="H5" s="8"/>
      <c r="I5" s="2"/>
      <c r="J5" s="2"/>
      <c r="K5" s="2"/>
      <c r="L5" s="2"/>
    </row>
    <row r="6" spans="1:12" s="9" customFormat="1" ht="19.5" customHeight="1" x14ac:dyDescent="0.25">
      <c r="A6" s="52" t="s">
        <v>13</v>
      </c>
      <c r="B6" s="53"/>
      <c r="C6" s="10">
        <f>SUM(C7:C8)</f>
        <v>21980000</v>
      </c>
      <c r="D6" s="10">
        <f t="shared" ref="D6:G6" si="2">SUM(D7:D8)</f>
        <v>0</v>
      </c>
      <c r="E6" s="10">
        <f t="shared" si="2"/>
        <v>21980000</v>
      </c>
      <c r="F6" s="10">
        <f t="shared" si="2"/>
        <v>25858823.529411763</v>
      </c>
      <c r="G6" s="10">
        <f t="shared" si="2"/>
        <v>28813530</v>
      </c>
      <c r="H6" s="11" t="s">
        <v>14</v>
      </c>
    </row>
    <row r="7" spans="1:12" s="9" customFormat="1" x14ac:dyDescent="0.25">
      <c r="A7" s="12"/>
      <c r="B7" s="13" t="s">
        <v>2</v>
      </c>
      <c r="C7" s="14">
        <f>9500000+7980000</f>
        <v>17480000</v>
      </c>
      <c r="D7" s="14"/>
      <c r="E7" s="14">
        <f>SUM(C7:D7)</f>
        <v>17480000</v>
      </c>
      <c r="F7" s="14">
        <f>E7/85%</f>
        <v>20564705.882352941</v>
      </c>
      <c r="G7" s="14">
        <v>23519412</v>
      </c>
      <c r="H7" s="15"/>
    </row>
    <row r="8" spans="1:12" s="9" customFormat="1" x14ac:dyDescent="0.25">
      <c r="A8" s="12"/>
      <c r="B8" s="13" t="s">
        <v>5</v>
      </c>
      <c r="C8" s="14">
        <v>4500000</v>
      </c>
      <c r="D8" s="14"/>
      <c r="E8" s="14">
        <f>SUM(C8:D8)</f>
        <v>4500000</v>
      </c>
      <c r="F8" s="14">
        <f>E8/85%</f>
        <v>5294117.6470588241</v>
      </c>
      <c r="G8" s="14">
        <v>5294118</v>
      </c>
      <c r="H8" s="15"/>
    </row>
    <row r="9" spans="1:12" s="9" customFormat="1" ht="15.75" customHeight="1" x14ac:dyDescent="0.25">
      <c r="A9" s="50" t="s">
        <v>15</v>
      </c>
      <c r="B9" s="51"/>
      <c r="C9" s="7">
        <f>SUM(C10)</f>
        <v>48020000</v>
      </c>
      <c r="D9" s="7">
        <f t="shared" ref="D9:G9" si="3">SUM(D10)</f>
        <v>0</v>
      </c>
      <c r="E9" s="7">
        <f t="shared" si="3"/>
        <v>48020000</v>
      </c>
      <c r="F9" s="7">
        <f t="shared" si="3"/>
        <v>56494117.64705883</v>
      </c>
      <c r="G9" s="7">
        <f t="shared" si="3"/>
        <v>70010000</v>
      </c>
      <c r="H9" s="8"/>
      <c r="I9" s="2"/>
      <c r="J9" s="2"/>
      <c r="K9" s="2"/>
      <c r="L9" s="2"/>
    </row>
    <row r="10" spans="1:12" s="9" customFormat="1" ht="28.5" customHeight="1" x14ac:dyDescent="0.25">
      <c r="A10" s="52" t="s">
        <v>16</v>
      </c>
      <c r="B10" s="53"/>
      <c r="C10" s="10">
        <f>SUM(C11:C12)</f>
        <v>48020000</v>
      </c>
      <c r="D10" s="10">
        <f t="shared" ref="D10:G10" si="4">SUM(D11:D12)</f>
        <v>0</v>
      </c>
      <c r="E10" s="10">
        <f t="shared" si="4"/>
        <v>48020000</v>
      </c>
      <c r="F10" s="10">
        <f t="shared" si="4"/>
        <v>56494117.64705883</v>
      </c>
      <c r="G10" s="10">
        <f t="shared" si="4"/>
        <v>70010000</v>
      </c>
      <c r="H10" s="11" t="s">
        <v>14</v>
      </c>
      <c r="I10" s="2"/>
      <c r="J10" s="2"/>
      <c r="K10" s="2"/>
      <c r="L10" s="2"/>
    </row>
    <row r="11" spans="1:12" s="9" customFormat="1" x14ac:dyDescent="0.25">
      <c r="A11" s="12"/>
      <c r="B11" s="13" t="s">
        <v>2</v>
      </c>
      <c r="C11" s="14">
        <f>48020000-C12</f>
        <v>27520000</v>
      </c>
      <c r="D11" s="14"/>
      <c r="E11" s="14">
        <f>SUM(C11:D11)</f>
        <v>27520000</v>
      </c>
      <c r="F11" s="14">
        <f>E11/85%</f>
        <v>32376470.588235296</v>
      </c>
      <c r="G11" s="14">
        <v>40010000</v>
      </c>
      <c r="H11" s="15"/>
    </row>
    <row r="12" spans="1:12" s="9" customFormat="1" x14ac:dyDescent="0.25">
      <c r="A12" s="12"/>
      <c r="B12" s="13" t="s">
        <v>5</v>
      </c>
      <c r="C12" s="14">
        <f>16000000+3500000+1000000</f>
        <v>20500000</v>
      </c>
      <c r="D12" s="14"/>
      <c r="E12" s="14">
        <f>SUM(C12:D12)</f>
        <v>20500000</v>
      </c>
      <c r="F12" s="14">
        <f>E12/85%</f>
        <v>24117647.05882353</v>
      </c>
      <c r="G12" s="14">
        <v>30000000</v>
      </c>
      <c r="H12" s="15"/>
    </row>
    <row r="13" spans="1:12" ht="17.25" customHeight="1" x14ac:dyDescent="0.25">
      <c r="A13" s="50" t="s">
        <v>17</v>
      </c>
      <c r="B13" s="51"/>
      <c r="C13" s="7">
        <f>SUM(C14+C17+C21)</f>
        <v>62000000</v>
      </c>
      <c r="D13" s="7">
        <f t="shared" ref="D13:G13" si="5">SUM(D14+D17+D21)</f>
        <v>0</v>
      </c>
      <c r="E13" s="7">
        <f t="shared" si="5"/>
        <v>62000000</v>
      </c>
      <c r="F13" s="7">
        <f t="shared" si="5"/>
        <v>72941176.470588237</v>
      </c>
      <c r="G13" s="7">
        <f t="shared" si="5"/>
        <v>87647058.764705881</v>
      </c>
      <c r="H13" s="8"/>
    </row>
    <row r="14" spans="1:12" ht="31.5" customHeight="1" x14ac:dyDescent="0.25">
      <c r="A14" s="52" t="s">
        <v>18</v>
      </c>
      <c r="B14" s="53"/>
      <c r="C14" s="10">
        <f>SUM(C15:C16)</f>
        <v>18000000</v>
      </c>
      <c r="D14" s="10">
        <f t="shared" ref="D14:G14" si="6">SUM(D15:D16)</f>
        <v>0</v>
      </c>
      <c r="E14" s="10">
        <f t="shared" si="6"/>
        <v>18000000</v>
      </c>
      <c r="F14" s="10">
        <f t="shared" si="6"/>
        <v>21176470.588235296</v>
      </c>
      <c r="G14" s="10">
        <f t="shared" si="6"/>
        <v>26205882.764705881</v>
      </c>
      <c r="H14" s="16" t="s">
        <v>19</v>
      </c>
    </row>
    <row r="15" spans="1:12" s="9" customFormat="1" x14ac:dyDescent="0.25">
      <c r="A15" s="12"/>
      <c r="B15" s="13" t="s">
        <v>5</v>
      </c>
      <c r="C15" s="14">
        <f>18000000-C16</f>
        <v>16725000</v>
      </c>
      <c r="D15" s="14"/>
      <c r="E15" s="14">
        <f>SUM(C15:D15)</f>
        <v>16725000</v>
      </c>
      <c r="F15" s="14">
        <f>E15/85%</f>
        <v>19676470.588235296</v>
      </c>
      <c r="G15" s="14">
        <v>24705882.764705881</v>
      </c>
      <c r="H15" s="15"/>
    </row>
    <row r="16" spans="1:12" s="9" customFormat="1" x14ac:dyDescent="0.25">
      <c r="A16" s="12"/>
      <c r="B16" s="13" t="s">
        <v>1</v>
      </c>
      <c r="C16" s="14">
        <f>1500000*85%</f>
        <v>1275000</v>
      </c>
      <c r="D16" s="14"/>
      <c r="E16" s="14">
        <f>SUM(C16:D16)</f>
        <v>1275000</v>
      </c>
      <c r="F16" s="14">
        <f>E16/85%</f>
        <v>1500000</v>
      </c>
      <c r="G16" s="14">
        <v>1500000</v>
      </c>
      <c r="H16" s="15"/>
    </row>
    <row r="17" spans="1:8" x14ac:dyDescent="0.25">
      <c r="A17" s="42" t="s">
        <v>20</v>
      </c>
      <c r="B17" s="43"/>
      <c r="C17" s="10">
        <f>SUM(C18:C20)</f>
        <v>16000000</v>
      </c>
      <c r="D17" s="10">
        <f t="shared" ref="D17:G17" si="7">SUM(D18:D20)</f>
        <v>0</v>
      </c>
      <c r="E17" s="10">
        <f t="shared" si="7"/>
        <v>16000000</v>
      </c>
      <c r="F17" s="10">
        <f t="shared" si="7"/>
        <v>18823529.411764704</v>
      </c>
      <c r="G17" s="10">
        <f t="shared" si="7"/>
        <v>24588235</v>
      </c>
      <c r="H17" s="16" t="s">
        <v>21</v>
      </c>
    </row>
    <row r="18" spans="1:8" s="9" customFormat="1" x14ac:dyDescent="0.25">
      <c r="A18" s="12"/>
      <c r="B18" s="13" t="s">
        <v>7</v>
      </c>
      <c r="C18" s="14">
        <v>11900000</v>
      </c>
      <c r="D18" s="14"/>
      <c r="E18" s="14">
        <f>SUM(C18:D18)</f>
        <v>11900000</v>
      </c>
      <c r="F18" s="14">
        <f>E18/85%</f>
        <v>14000000</v>
      </c>
      <c r="G18" s="14">
        <v>16000000</v>
      </c>
      <c r="H18" s="15"/>
    </row>
    <row r="19" spans="1:8" s="9" customFormat="1" x14ac:dyDescent="0.25">
      <c r="A19" s="12"/>
      <c r="B19" s="13" t="s">
        <v>1</v>
      </c>
      <c r="C19" s="14">
        <v>4100000</v>
      </c>
      <c r="D19" s="14"/>
      <c r="E19" s="14">
        <f t="shared" ref="E19:E20" si="8">SUM(C19:D19)</f>
        <v>4100000</v>
      </c>
      <c r="F19" s="14">
        <f t="shared" ref="F19:F20" si="9">E19/85%</f>
        <v>4823529.4117647056</v>
      </c>
      <c r="G19" s="14">
        <v>6588235</v>
      </c>
      <c r="H19" s="15"/>
    </row>
    <row r="20" spans="1:8" s="9" customFormat="1" x14ac:dyDescent="0.25">
      <c r="A20" s="12"/>
      <c r="B20" s="13" t="s">
        <v>6</v>
      </c>
      <c r="C20" s="14">
        <v>0</v>
      </c>
      <c r="D20" s="14"/>
      <c r="E20" s="14">
        <f t="shared" si="8"/>
        <v>0</v>
      </c>
      <c r="F20" s="14">
        <f t="shared" si="9"/>
        <v>0</v>
      </c>
      <c r="G20" s="14">
        <v>2000000</v>
      </c>
      <c r="H20" s="15"/>
    </row>
    <row r="21" spans="1:8" ht="29.25" customHeight="1" x14ac:dyDescent="0.25">
      <c r="A21" s="42" t="s">
        <v>22</v>
      </c>
      <c r="B21" s="43"/>
      <c r="C21" s="10">
        <f>SUM(C22:C23)</f>
        <v>28000000</v>
      </c>
      <c r="D21" s="10">
        <f t="shared" ref="D21:G21" si="10">SUM(D22:D23)</f>
        <v>0</v>
      </c>
      <c r="E21" s="10">
        <f t="shared" si="10"/>
        <v>28000000</v>
      </c>
      <c r="F21" s="10">
        <f t="shared" si="10"/>
        <v>32941176.470588237</v>
      </c>
      <c r="G21" s="10">
        <f t="shared" si="10"/>
        <v>36852941</v>
      </c>
      <c r="H21" s="16" t="s">
        <v>19</v>
      </c>
    </row>
    <row r="22" spans="1:8" s="9" customFormat="1" x14ac:dyDescent="0.25">
      <c r="A22" s="12"/>
      <c r="B22" s="13" t="s">
        <v>5</v>
      </c>
      <c r="C22" s="14">
        <v>13000000</v>
      </c>
      <c r="D22" s="14"/>
      <c r="E22" s="14">
        <f t="shared" ref="E22:E25" si="11">SUM(C22:D22)</f>
        <v>13000000</v>
      </c>
      <c r="F22" s="14">
        <f t="shared" ref="F22:F25" si="12">E22/85%</f>
        <v>15294117.647058824</v>
      </c>
      <c r="G22" s="14">
        <v>17852941</v>
      </c>
      <c r="H22" s="15"/>
    </row>
    <row r="23" spans="1:8" s="9" customFormat="1" x14ac:dyDescent="0.25">
      <c r="A23" s="12"/>
      <c r="B23" s="13" t="s">
        <v>1</v>
      </c>
      <c r="C23" s="14">
        <v>15000000</v>
      </c>
      <c r="D23" s="14"/>
      <c r="E23" s="14">
        <f t="shared" si="11"/>
        <v>15000000</v>
      </c>
      <c r="F23" s="14">
        <f t="shared" si="12"/>
        <v>17647058.823529411</v>
      </c>
      <c r="G23" s="14">
        <v>19000000</v>
      </c>
      <c r="H23" s="15"/>
    </row>
    <row r="24" spans="1:8" x14ac:dyDescent="0.25">
      <c r="A24" s="50" t="s">
        <v>23</v>
      </c>
      <c r="B24" s="51"/>
      <c r="C24" s="7">
        <f>SUM(C25)</f>
        <v>13000000</v>
      </c>
      <c r="D24" s="7">
        <f t="shared" ref="D24:G24" si="13">SUM(D25)</f>
        <v>0</v>
      </c>
      <c r="E24" s="7">
        <f t="shared" si="13"/>
        <v>13000000</v>
      </c>
      <c r="F24" s="7">
        <f t="shared" si="13"/>
        <v>15294117.647058824</v>
      </c>
      <c r="G24" s="7">
        <f t="shared" si="13"/>
        <v>18352941.176470589</v>
      </c>
      <c r="H24" s="8"/>
    </row>
    <row r="25" spans="1:8" ht="18.75" customHeight="1" thickBot="1" x14ac:dyDescent="0.3">
      <c r="A25" s="54" t="s">
        <v>24</v>
      </c>
      <c r="B25" s="55"/>
      <c r="C25" s="17">
        <v>13000000</v>
      </c>
      <c r="D25" s="17">
        <v>0</v>
      </c>
      <c r="E25" s="17">
        <f t="shared" si="11"/>
        <v>13000000</v>
      </c>
      <c r="F25" s="17">
        <f t="shared" si="12"/>
        <v>15294117.647058824</v>
      </c>
      <c r="G25" s="17">
        <v>18352941.176470589</v>
      </c>
      <c r="H25" s="18" t="s">
        <v>5</v>
      </c>
    </row>
    <row r="26" spans="1:8" s="9" customFormat="1" ht="30.75" customHeight="1" x14ac:dyDescent="0.25">
      <c r="A26" s="56" t="s">
        <v>25</v>
      </c>
      <c r="B26" s="57"/>
      <c r="C26" s="19">
        <f>C31+C27+C29</f>
        <v>73500000.150000006</v>
      </c>
      <c r="D26" s="19">
        <f t="shared" ref="D26:G26" si="14">D31+D27+D29</f>
        <v>0</v>
      </c>
      <c r="E26" s="19">
        <f t="shared" si="14"/>
        <v>73500000.150000006</v>
      </c>
      <c r="F26" s="19">
        <f t="shared" si="14"/>
        <v>86470588.411764711</v>
      </c>
      <c r="G26" s="19">
        <f t="shared" si="14"/>
        <v>103764706.41176471</v>
      </c>
      <c r="H26" s="20"/>
    </row>
    <row r="27" spans="1:8" s="9" customFormat="1" ht="30" customHeight="1" x14ac:dyDescent="0.25">
      <c r="A27" s="50" t="s">
        <v>26</v>
      </c>
      <c r="B27" s="51"/>
      <c r="C27" s="7">
        <f>SUM(C28)</f>
        <v>19000000</v>
      </c>
      <c r="D27" s="7">
        <f t="shared" ref="D27:G27" si="15">SUM(D28)</f>
        <v>0</v>
      </c>
      <c r="E27" s="7">
        <f t="shared" si="15"/>
        <v>19000000</v>
      </c>
      <c r="F27" s="7">
        <f t="shared" si="15"/>
        <v>22352941.176470589</v>
      </c>
      <c r="G27" s="7">
        <f t="shared" si="15"/>
        <v>22352941.176470589</v>
      </c>
      <c r="H27" s="15"/>
    </row>
    <row r="28" spans="1:8" s="9" customFormat="1" ht="27.75" customHeight="1" x14ac:dyDescent="0.25">
      <c r="A28" s="52" t="s">
        <v>27</v>
      </c>
      <c r="B28" s="53"/>
      <c r="C28" s="10">
        <v>19000000</v>
      </c>
      <c r="D28" s="10">
        <v>0</v>
      </c>
      <c r="E28" s="10">
        <f t="shared" ref="E28" si="16">SUM(C28:D28)</f>
        <v>19000000</v>
      </c>
      <c r="F28" s="10">
        <f t="shared" ref="F28" si="17">E28/85%</f>
        <v>22352941.176470589</v>
      </c>
      <c r="G28" s="10">
        <v>22352941.176470589</v>
      </c>
      <c r="H28" s="11" t="s">
        <v>8</v>
      </c>
    </row>
    <row r="29" spans="1:8" ht="32.25" customHeight="1" x14ac:dyDescent="0.25">
      <c r="A29" s="50" t="s">
        <v>28</v>
      </c>
      <c r="B29" s="51"/>
      <c r="C29" s="7">
        <f>SUM(C30)</f>
        <v>3800000</v>
      </c>
      <c r="D29" s="7">
        <f t="shared" ref="D29:G29" si="18">SUM(D30)</f>
        <v>0</v>
      </c>
      <c r="E29" s="7">
        <f t="shared" si="18"/>
        <v>3800000</v>
      </c>
      <c r="F29" s="7">
        <f t="shared" si="18"/>
        <v>4470588.2352941176</v>
      </c>
      <c r="G29" s="7">
        <f t="shared" si="18"/>
        <v>4470588.2352941176</v>
      </c>
      <c r="H29" s="8"/>
    </row>
    <row r="30" spans="1:8" x14ac:dyDescent="0.25">
      <c r="A30" s="52" t="s">
        <v>29</v>
      </c>
      <c r="B30" s="53"/>
      <c r="C30" s="10">
        <v>3800000</v>
      </c>
      <c r="D30" s="10">
        <v>0</v>
      </c>
      <c r="E30" s="10">
        <f t="shared" ref="E30" si="19">SUM(C30:D30)</f>
        <v>3800000</v>
      </c>
      <c r="F30" s="10">
        <f t="shared" ref="F30" si="20">E30/85%</f>
        <v>4470588.2352941176</v>
      </c>
      <c r="G30" s="10">
        <v>4470588.2352941176</v>
      </c>
      <c r="H30" s="16" t="s">
        <v>5</v>
      </c>
    </row>
    <row r="31" spans="1:8" s="9" customFormat="1" ht="29.25" customHeight="1" x14ac:dyDescent="0.25">
      <c r="A31" s="50" t="s">
        <v>30</v>
      </c>
      <c r="B31" s="51"/>
      <c r="C31" s="7">
        <f>SUM(C32)</f>
        <v>50700000.149999999</v>
      </c>
      <c r="D31" s="7">
        <f t="shared" ref="D31:G31" si="21">SUM(D32)</f>
        <v>0</v>
      </c>
      <c r="E31" s="7">
        <f t="shared" si="21"/>
        <v>50700000.149999999</v>
      </c>
      <c r="F31" s="7">
        <f t="shared" si="21"/>
        <v>59647059</v>
      </c>
      <c r="G31" s="7">
        <f t="shared" si="21"/>
        <v>76941177</v>
      </c>
      <c r="H31" s="15"/>
    </row>
    <row r="32" spans="1:8" s="9" customFormat="1" ht="15.75" thickBot="1" x14ac:dyDescent="0.3">
      <c r="A32" s="54" t="s">
        <v>31</v>
      </c>
      <c r="B32" s="55"/>
      <c r="C32" s="17">
        <v>50700000.149999999</v>
      </c>
      <c r="D32" s="17">
        <v>0</v>
      </c>
      <c r="E32" s="17">
        <f t="shared" ref="E32" si="22">SUM(C32:D32)</f>
        <v>50700000.149999999</v>
      </c>
      <c r="F32" s="17">
        <f t="shared" ref="F32" si="23">E32/85%</f>
        <v>59647059</v>
      </c>
      <c r="G32" s="17">
        <v>76941177</v>
      </c>
      <c r="H32" s="21" t="s">
        <v>1</v>
      </c>
    </row>
    <row r="33" spans="1:8" x14ac:dyDescent="0.25">
      <c r="A33" s="56" t="s">
        <v>32</v>
      </c>
      <c r="B33" s="57"/>
      <c r="C33" s="19">
        <f>C34+C37</f>
        <v>0</v>
      </c>
      <c r="D33" s="19">
        <f>D34+D37</f>
        <v>42000000</v>
      </c>
      <c r="E33" s="19">
        <f>E34+E37</f>
        <v>42000000</v>
      </c>
      <c r="F33" s="19">
        <f>F34+F37</f>
        <v>49411764.705882356</v>
      </c>
      <c r="G33" s="19">
        <f>G34+G37</f>
        <v>59294118.058823526</v>
      </c>
      <c r="H33" s="6"/>
    </row>
    <row r="34" spans="1:8" ht="45" customHeight="1" x14ac:dyDescent="0.25">
      <c r="A34" s="58" t="s">
        <v>33</v>
      </c>
      <c r="B34" s="59"/>
      <c r="C34" s="7">
        <f>C35+C36</f>
        <v>0</v>
      </c>
      <c r="D34" s="7">
        <f>D35+D36</f>
        <v>32000000</v>
      </c>
      <c r="E34" s="7">
        <f>E35+E36</f>
        <v>32000000</v>
      </c>
      <c r="F34" s="7">
        <f>F35+F36</f>
        <v>37647058.823529415</v>
      </c>
      <c r="G34" s="7">
        <f>G35+G36</f>
        <v>45176470.588235289</v>
      </c>
      <c r="H34" s="8"/>
    </row>
    <row r="35" spans="1:8" x14ac:dyDescent="0.25">
      <c r="A35" s="52" t="s">
        <v>34</v>
      </c>
      <c r="B35" s="53"/>
      <c r="C35" s="10">
        <v>0</v>
      </c>
      <c r="D35" s="10">
        <v>18000000</v>
      </c>
      <c r="E35" s="10">
        <f t="shared" ref="E35:E36" si="24">SUM(C35:D35)</f>
        <v>18000000</v>
      </c>
      <c r="F35" s="10">
        <f t="shared" ref="F35:F36" si="25">E35/85%</f>
        <v>21176470.588235296</v>
      </c>
      <c r="G35" s="10">
        <v>25411764.705882352</v>
      </c>
      <c r="H35" s="16" t="s">
        <v>4</v>
      </c>
    </row>
    <row r="36" spans="1:8" x14ac:dyDescent="0.25">
      <c r="A36" s="52" t="s">
        <v>35</v>
      </c>
      <c r="B36" s="53"/>
      <c r="C36" s="10">
        <v>0</v>
      </c>
      <c r="D36" s="10">
        <v>14000000</v>
      </c>
      <c r="E36" s="10">
        <f t="shared" si="24"/>
        <v>14000000</v>
      </c>
      <c r="F36" s="10">
        <f t="shared" si="25"/>
        <v>16470588.235294119</v>
      </c>
      <c r="G36" s="10">
        <v>19764705.882352941</v>
      </c>
      <c r="H36" s="22" t="s">
        <v>4</v>
      </c>
    </row>
    <row r="37" spans="1:8" ht="30.75" customHeight="1" x14ac:dyDescent="0.25">
      <c r="A37" s="58" t="s">
        <v>36</v>
      </c>
      <c r="B37" s="59"/>
      <c r="C37" s="7">
        <f>C38</f>
        <v>0</v>
      </c>
      <c r="D37" s="7">
        <f t="shared" ref="D37:G37" si="26">D38</f>
        <v>10000000</v>
      </c>
      <c r="E37" s="7">
        <f t="shared" si="26"/>
        <v>10000000</v>
      </c>
      <c r="F37" s="7">
        <f t="shared" si="26"/>
        <v>11764705.882352941</v>
      </c>
      <c r="G37" s="7">
        <f t="shared" si="26"/>
        <v>14117647.470588235</v>
      </c>
      <c r="H37" s="8"/>
    </row>
    <row r="38" spans="1:8" ht="32.25" customHeight="1" x14ac:dyDescent="0.25">
      <c r="A38" s="52" t="s">
        <v>37</v>
      </c>
      <c r="B38" s="53"/>
      <c r="C38" s="10">
        <v>0</v>
      </c>
      <c r="D38" s="64">
        <v>10000000</v>
      </c>
      <c r="E38" s="64">
        <v>10000000</v>
      </c>
      <c r="F38" s="64">
        <v>11764705.882352941</v>
      </c>
      <c r="G38" s="64">
        <v>14117647.470588235</v>
      </c>
      <c r="H38" s="11" t="s">
        <v>38</v>
      </c>
    </row>
    <row r="39" spans="1:8" s="9" customFormat="1" x14ac:dyDescent="0.25">
      <c r="A39" s="30"/>
      <c r="B39" s="31" t="s">
        <v>4</v>
      </c>
      <c r="C39" s="32"/>
      <c r="D39" s="32">
        <f>10000000-D40</f>
        <v>9575000</v>
      </c>
      <c r="E39" s="32">
        <f t="shared" ref="E39:E40" si="27">SUM(C39:D39)</f>
        <v>9575000</v>
      </c>
      <c r="F39" s="32">
        <f t="shared" ref="F39:F40" si="28">E39/85%</f>
        <v>11264705.882352941</v>
      </c>
      <c r="G39" s="65">
        <f>G38-G40</f>
        <v>13617647.470588235</v>
      </c>
      <c r="H39" s="33"/>
    </row>
    <row r="40" spans="1:8" s="9" customFormat="1" ht="15.75" thickBot="1" x14ac:dyDescent="0.3">
      <c r="A40" s="34"/>
      <c r="B40" s="35" t="s">
        <v>1</v>
      </c>
      <c r="C40" s="36"/>
      <c r="D40" s="36">
        <f>500000*85%</f>
        <v>425000</v>
      </c>
      <c r="E40" s="36">
        <f t="shared" si="27"/>
        <v>425000</v>
      </c>
      <c r="F40" s="36">
        <f t="shared" si="28"/>
        <v>500000</v>
      </c>
      <c r="G40" s="66">
        <v>500000</v>
      </c>
      <c r="H40" s="38"/>
    </row>
    <row r="41" spans="1:8" x14ac:dyDescent="0.25">
      <c r="A41" s="56" t="s">
        <v>39</v>
      </c>
      <c r="B41" s="57"/>
      <c r="C41" s="19">
        <f>C42+C47+C52+C50</f>
        <v>7000000</v>
      </c>
      <c r="D41" s="19">
        <f>D42+D47+D52+D50</f>
        <v>127000000</v>
      </c>
      <c r="E41" s="19">
        <f>E42+E47+E52+E50</f>
        <v>134000000</v>
      </c>
      <c r="F41" s="19">
        <f>F42+F47+F52+F50</f>
        <v>157647058.82352939</v>
      </c>
      <c r="G41" s="19">
        <f>G42+G47+G52+G50</f>
        <v>189176471</v>
      </c>
      <c r="H41" s="6"/>
    </row>
    <row r="42" spans="1:8" x14ac:dyDescent="0.25">
      <c r="A42" s="58" t="s">
        <v>40</v>
      </c>
      <c r="B42" s="59"/>
      <c r="C42" s="7">
        <f>C43+C44</f>
        <v>0</v>
      </c>
      <c r="D42" s="7">
        <f>D43+D44</f>
        <v>97000000</v>
      </c>
      <c r="E42" s="7">
        <f>E43+E44</f>
        <v>97000000</v>
      </c>
      <c r="F42" s="7">
        <f>F43+F44</f>
        <v>114117647.05882353</v>
      </c>
      <c r="G42" s="7">
        <f>G43+G44</f>
        <v>131740323</v>
      </c>
      <c r="H42" s="8"/>
    </row>
    <row r="43" spans="1:8" ht="30" customHeight="1" x14ac:dyDescent="0.25">
      <c r="A43" s="52" t="s">
        <v>41</v>
      </c>
      <c r="B43" s="53"/>
      <c r="C43" s="10">
        <v>0</v>
      </c>
      <c r="D43" s="10">
        <v>80000000</v>
      </c>
      <c r="E43" s="10">
        <f t="shared" ref="E43" si="29">SUM(C43:D43)</f>
        <v>80000000</v>
      </c>
      <c r="F43" s="10">
        <v>94117647.058823526</v>
      </c>
      <c r="G43" s="10">
        <v>104740323</v>
      </c>
      <c r="H43" s="16" t="s">
        <v>4</v>
      </c>
    </row>
    <row r="44" spans="1:8" ht="30" x14ac:dyDescent="0.25">
      <c r="A44" s="52" t="s">
        <v>42</v>
      </c>
      <c r="B44" s="53"/>
      <c r="C44" s="10">
        <v>0</v>
      </c>
      <c r="D44" s="10">
        <v>17000000</v>
      </c>
      <c r="E44" s="10">
        <v>17000000</v>
      </c>
      <c r="F44" s="10">
        <v>20000000</v>
      </c>
      <c r="G44" s="10">
        <v>27000000</v>
      </c>
      <c r="H44" s="23" t="s">
        <v>70</v>
      </c>
    </row>
    <row r="45" spans="1:8" s="9" customFormat="1" x14ac:dyDescent="0.25">
      <c r="A45" s="12"/>
      <c r="B45" s="13" t="s">
        <v>4</v>
      </c>
      <c r="C45" s="14"/>
      <c r="D45" s="14">
        <v>12000000</v>
      </c>
      <c r="E45" s="14">
        <f t="shared" ref="E45:E46" si="30">SUM(C45:D45)</f>
        <v>12000000</v>
      </c>
      <c r="F45" s="14">
        <f>E45/0.85</f>
        <v>14117647.05882353</v>
      </c>
      <c r="G45" s="24">
        <v>20000000</v>
      </c>
      <c r="H45" s="15"/>
    </row>
    <row r="46" spans="1:8" s="9" customFormat="1" x14ac:dyDescent="0.25">
      <c r="A46" s="12"/>
      <c r="B46" s="13" t="s">
        <v>43</v>
      </c>
      <c r="C46" s="14"/>
      <c r="D46" s="14">
        <v>5000000</v>
      </c>
      <c r="E46" s="14">
        <f t="shared" si="30"/>
        <v>5000000</v>
      </c>
      <c r="F46" s="14">
        <f>E46/0.85</f>
        <v>5882352.9411764704</v>
      </c>
      <c r="G46" s="25">
        <v>7000000</v>
      </c>
      <c r="H46" s="15"/>
    </row>
    <row r="47" spans="1:8" x14ac:dyDescent="0.25">
      <c r="A47" s="58" t="s">
        <v>44</v>
      </c>
      <c r="B47" s="59"/>
      <c r="C47" s="7">
        <f>C48+C49</f>
        <v>0</v>
      </c>
      <c r="D47" s="7">
        <f>D48+D49</f>
        <v>30000000</v>
      </c>
      <c r="E47" s="7">
        <f>E48+E49</f>
        <v>30000000</v>
      </c>
      <c r="F47" s="7">
        <f>F48+F49</f>
        <v>35294117.647058822</v>
      </c>
      <c r="G47" s="7">
        <f>G48+G49</f>
        <v>44979000</v>
      </c>
      <c r="H47" s="8"/>
    </row>
    <row r="48" spans="1:8" ht="29.25" customHeight="1" x14ac:dyDescent="0.25">
      <c r="A48" s="52" t="s">
        <v>45</v>
      </c>
      <c r="B48" s="53"/>
      <c r="C48" s="10">
        <v>0</v>
      </c>
      <c r="D48" s="10">
        <v>10683750</v>
      </c>
      <c r="E48" s="10">
        <f t="shared" ref="E48:E49" si="31">SUM(C48:D48)</f>
        <v>10683750</v>
      </c>
      <c r="F48" s="10">
        <f>E48/0.85</f>
        <v>12569117.647058824</v>
      </c>
      <c r="G48" s="10">
        <v>22254000</v>
      </c>
      <c r="H48" s="16" t="s">
        <v>4</v>
      </c>
    </row>
    <row r="49" spans="1:8" ht="33.75" customHeight="1" x14ac:dyDescent="0.25">
      <c r="A49" s="52" t="s">
        <v>46</v>
      </c>
      <c r="B49" s="53"/>
      <c r="C49" s="10">
        <v>0</v>
      </c>
      <c r="D49" s="10">
        <v>19316250</v>
      </c>
      <c r="E49" s="10">
        <f t="shared" si="31"/>
        <v>19316250</v>
      </c>
      <c r="F49" s="10">
        <f>E49/0.85</f>
        <v>22725000</v>
      </c>
      <c r="G49" s="10">
        <v>22725000</v>
      </c>
      <c r="H49" s="16" t="s">
        <v>4</v>
      </c>
    </row>
    <row r="50" spans="1:8" x14ac:dyDescent="0.25">
      <c r="A50" s="58" t="s">
        <v>47</v>
      </c>
      <c r="B50" s="59"/>
      <c r="C50" s="7">
        <f>C51</f>
        <v>2000000</v>
      </c>
      <c r="D50" s="7">
        <f t="shared" ref="D50:G50" si="32">D51</f>
        <v>0</v>
      </c>
      <c r="E50" s="7">
        <f t="shared" si="32"/>
        <v>2000000</v>
      </c>
      <c r="F50" s="7">
        <f t="shared" si="32"/>
        <v>2352941.1764705884</v>
      </c>
      <c r="G50" s="7">
        <f t="shared" si="32"/>
        <v>4457148</v>
      </c>
      <c r="H50" s="8"/>
    </row>
    <row r="51" spans="1:8" ht="32.25" customHeight="1" x14ac:dyDescent="0.25">
      <c r="A51" s="52" t="s">
        <v>48</v>
      </c>
      <c r="B51" s="53"/>
      <c r="C51" s="10">
        <v>2000000</v>
      </c>
      <c r="D51" s="10">
        <v>0</v>
      </c>
      <c r="E51" s="10">
        <f t="shared" ref="E51" si="33">SUM(C51:D51)</f>
        <v>2000000</v>
      </c>
      <c r="F51" s="10">
        <f>E51/0.85</f>
        <v>2352941.1764705884</v>
      </c>
      <c r="G51" s="10">
        <v>4457148</v>
      </c>
      <c r="H51" s="16" t="s">
        <v>4</v>
      </c>
    </row>
    <row r="52" spans="1:8" x14ac:dyDescent="0.25">
      <c r="A52" s="58" t="s">
        <v>49</v>
      </c>
      <c r="B52" s="59"/>
      <c r="C52" s="7">
        <f>C53</f>
        <v>5000000</v>
      </c>
      <c r="D52" s="7">
        <f t="shared" ref="D52:G52" si="34">D53</f>
        <v>0</v>
      </c>
      <c r="E52" s="7">
        <f t="shared" si="34"/>
        <v>5000000</v>
      </c>
      <c r="F52" s="7">
        <f t="shared" si="34"/>
        <v>5882352.9411764704</v>
      </c>
      <c r="G52" s="7">
        <f t="shared" si="34"/>
        <v>8000000</v>
      </c>
      <c r="H52" s="8"/>
    </row>
    <row r="53" spans="1:8" ht="33.75" customHeight="1" thickBot="1" x14ac:dyDescent="0.3">
      <c r="A53" s="54" t="s">
        <v>50</v>
      </c>
      <c r="B53" s="55"/>
      <c r="C53" s="17">
        <v>5000000</v>
      </c>
      <c r="D53" s="17">
        <v>0</v>
      </c>
      <c r="E53" s="17">
        <f t="shared" ref="E53" si="35">SUM(C53:D53)</f>
        <v>5000000</v>
      </c>
      <c r="F53" s="17">
        <f>E53/0.85</f>
        <v>5882352.9411764704</v>
      </c>
      <c r="G53" s="17">
        <v>8000000</v>
      </c>
      <c r="H53" s="18" t="s">
        <v>4</v>
      </c>
    </row>
    <row r="54" spans="1:8" x14ac:dyDescent="0.25">
      <c r="A54" s="56" t="s">
        <v>51</v>
      </c>
      <c r="B54" s="57"/>
      <c r="C54" s="19">
        <f>C55+C57</f>
        <v>0</v>
      </c>
      <c r="D54" s="19">
        <f>D55+D57</f>
        <v>85000000.299999997</v>
      </c>
      <c r="E54" s="19">
        <f>E55+E57</f>
        <v>85000000.299999997</v>
      </c>
      <c r="F54" s="19">
        <f>F55+F57</f>
        <v>100000000.35294119</v>
      </c>
      <c r="G54" s="19">
        <f>G55+G57</f>
        <v>120000000.35294119</v>
      </c>
      <c r="H54" s="6"/>
    </row>
    <row r="55" spans="1:8" x14ac:dyDescent="0.25">
      <c r="A55" s="58" t="s">
        <v>52</v>
      </c>
      <c r="B55" s="59"/>
      <c r="C55" s="7">
        <f>C56</f>
        <v>0</v>
      </c>
      <c r="D55" s="7">
        <f t="shared" ref="D55:G55" si="36">D56</f>
        <v>29500000</v>
      </c>
      <c r="E55" s="7">
        <f t="shared" si="36"/>
        <v>29500000</v>
      </c>
      <c r="F55" s="7">
        <f t="shared" si="36"/>
        <v>34705882.352941178</v>
      </c>
      <c r="G55" s="7">
        <f t="shared" si="36"/>
        <v>34705882.352941178</v>
      </c>
      <c r="H55" s="8"/>
    </row>
    <row r="56" spans="1:8" ht="32.25" customHeight="1" x14ac:dyDescent="0.25">
      <c r="A56" s="52" t="s">
        <v>53</v>
      </c>
      <c r="B56" s="53"/>
      <c r="C56" s="10">
        <v>0</v>
      </c>
      <c r="D56" s="10">
        <v>29500000</v>
      </c>
      <c r="E56" s="10">
        <f t="shared" ref="E56" si="37">SUM(C56:D56)</f>
        <v>29500000</v>
      </c>
      <c r="F56" s="10">
        <f>E56/0.85</f>
        <v>34705882.352941178</v>
      </c>
      <c r="G56" s="10">
        <v>34705882.352941178</v>
      </c>
      <c r="H56" s="16" t="s">
        <v>4</v>
      </c>
    </row>
    <row r="57" spans="1:8" x14ac:dyDescent="0.25">
      <c r="A57" s="58" t="s">
        <v>54</v>
      </c>
      <c r="B57" s="59"/>
      <c r="C57" s="7">
        <f>C58</f>
        <v>0</v>
      </c>
      <c r="D57" s="7">
        <f t="shared" ref="D57:G57" si="38">D58</f>
        <v>55500000.299999997</v>
      </c>
      <c r="E57" s="7">
        <f t="shared" si="38"/>
        <v>55500000.299999997</v>
      </c>
      <c r="F57" s="7">
        <f t="shared" si="38"/>
        <v>65294118</v>
      </c>
      <c r="G57" s="7">
        <f t="shared" si="38"/>
        <v>85294118</v>
      </c>
      <c r="H57" s="8"/>
    </row>
    <row r="58" spans="1:8" ht="15.75" thickBot="1" x14ac:dyDescent="0.3">
      <c r="A58" s="54" t="s">
        <v>55</v>
      </c>
      <c r="B58" s="55"/>
      <c r="C58" s="17">
        <v>0</v>
      </c>
      <c r="D58" s="17">
        <v>55500000.299999997</v>
      </c>
      <c r="E58" s="17">
        <f t="shared" ref="E58" si="39">SUM(C58:D58)</f>
        <v>55500000.299999997</v>
      </c>
      <c r="F58" s="17">
        <f>E58/0.85</f>
        <v>65294118</v>
      </c>
      <c r="G58" s="17">
        <v>85294118</v>
      </c>
      <c r="H58" s="18" t="s">
        <v>4</v>
      </c>
    </row>
    <row r="59" spans="1:8" x14ac:dyDescent="0.25">
      <c r="A59" s="56" t="s">
        <v>56</v>
      </c>
      <c r="B59" s="57"/>
      <c r="C59" s="19">
        <f>C60+C66+C72+C78+C84</f>
        <v>60250000.399999999</v>
      </c>
      <c r="D59" s="19">
        <f t="shared" ref="D59:G59" si="40">D60+D66+D72+D78+D84</f>
        <v>0</v>
      </c>
      <c r="E59" s="19">
        <f t="shared" si="40"/>
        <v>60250000.399999999</v>
      </c>
      <c r="F59" s="19">
        <f t="shared" si="40"/>
        <v>70882353.411764711</v>
      </c>
      <c r="G59" s="19">
        <f t="shared" si="40"/>
        <v>85000000</v>
      </c>
      <c r="H59" s="6"/>
    </row>
    <row r="60" spans="1:8" x14ac:dyDescent="0.25">
      <c r="A60" s="50" t="s">
        <v>17</v>
      </c>
      <c r="B60" s="51"/>
      <c r="C60" s="7">
        <f>C61</f>
        <v>8000000</v>
      </c>
      <c r="D60" s="7">
        <f t="shared" ref="D60:G60" si="41">D61</f>
        <v>0</v>
      </c>
      <c r="E60" s="7">
        <f t="shared" si="41"/>
        <v>8000000</v>
      </c>
      <c r="F60" s="7">
        <f t="shared" si="41"/>
        <v>9411764.7058823537</v>
      </c>
      <c r="G60" s="7">
        <f t="shared" si="41"/>
        <v>13500000</v>
      </c>
      <c r="H60" s="8"/>
    </row>
    <row r="61" spans="1:8" s="9" customFormat="1" x14ac:dyDescent="0.25">
      <c r="A61" s="52" t="s">
        <v>57</v>
      </c>
      <c r="B61" s="53"/>
      <c r="C61" s="10">
        <f>SUM(C62:C65)</f>
        <v>8000000</v>
      </c>
      <c r="D61" s="10">
        <f t="shared" ref="D61:G61" si="42">SUM(D62:D65)</f>
        <v>0</v>
      </c>
      <c r="E61" s="10">
        <f t="shared" si="42"/>
        <v>8000000</v>
      </c>
      <c r="F61" s="10">
        <v>9411764.7058823537</v>
      </c>
      <c r="G61" s="10">
        <f t="shared" si="42"/>
        <v>13500000</v>
      </c>
      <c r="H61" s="11" t="s">
        <v>58</v>
      </c>
    </row>
    <row r="62" spans="1:8" s="9" customFormat="1" x14ac:dyDescent="0.25">
      <c r="A62" s="12"/>
      <c r="B62" s="13" t="s">
        <v>59</v>
      </c>
      <c r="C62" s="14">
        <f>$F62*85%</f>
        <v>2074074.0740740739</v>
      </c>
      <c r="D62" s="14"/>
      <c r="E62" s="14">
        <f t="shared" ref="E62:E65" si="43">SUM(C62:D62)</f>
        <v>2074074.0740740739</v>
      </c>
      <c r="F62" s="14">
        <f>(G62/$G$61)*$F$61</f>
        <v>2440087.1459694989</v>
      </c>
      <c r="G62" s="25">
        <v>3500000</v>
      </c>
      <c r="H62" s="15"/>
    </row>
    <row r="63" spans="1:8" s="9" customFormat="1" x14ac:dyDescent="0.25">
      <c r="A63" s="12"/>
      <c r="B63" s="13" t="s">
        <v>60</v>
      </c>
      <c r="C63" s="14">
        <f t="shared" ref="C63:C65" si="44">$F63*85%</f>
        <v>296296.29629629629</v>
      </c>
      <c r="D63" s="14"/>
      <c r="E63" s="14">
        <f t="shared" si="43"/>
        <v>296296.29629629629</v>
      </c>
      <c r="F63" s="14">
        <f t="shared" ref="F63:F65" si="45">(G63/$G$61)*$F$61</f>
        <v>348583.87799564272</v>
      </c>
      <c r="G63" s="25">
        <v>500000</v>
      </c>
      <c r="H63" s="15"/>
    </row>
    <row r="64" spans="1:8" s="9" customFormat="1" x14ac:dyDescent="0.25">
      <c r="A64" s="12"/>
      <c r="B64" s="13" t="s">
        <v>61</v>
      </c>
      <c r="C64" s="14">
        <f t="shared" si="44"/>
        <v>3851851.8518518517</v>
      </c>
      <c r="D64" s="14"/>
      <c r="E64" s="14">
        <f t="shared" si="43"/>
        <v>3851851.8518518517</v>
      </c>
      <c r="F64" s="14">
        <f t="shared" si="45"/>
        <v>4531590.413943355</v>
      </c>
      <c r="G64" s="25">
        <v>6500000</v>
      </c>
      <c r="H64" s="15"/>
    </row>
    <row r="65" spans="1:8" s="9" customFormat="1" x14ac:dyDescent="0.25">
      <c r="A65" s="12"/>
      <c r="B65" s="13" t="s">
        <v>62</v>
      </c>
      <c r="C65" s="14">
        <f t="shared" si="44"/>
        <v>1777777.7777777778</v>
      </c>
      <c r="D65" s="14"/>
      <c r="E65" s="14">
        <f t="shared" si="43"/>
        <v>1777777.7777777778</v>
      </c>
      <c r="F65" s="14">
        <f t="shared" si="45"/>
        <v>2091503.2679738563</v>
      </c>
      <c r="G65" s="25">
        <v>3000000</v>
      </c>
      <c r="H65" s="15"/>
    </row>
    <row r="66" spans="1:8" s="9" customFormat="1" ht="33" customHeight="1" x14ac:dyDescent="0.25">
      <c r="A66" s="50" t="s">
        <v>47</v>
      </c>
      <c r="B66" s="51"/>
      <c r="C66" s="7">
        <f>C67</f>
        <v>6000000.4000000004</v>
      </c>
      <c r="D66" s="7">
        <f t="shared" ref="D66:F66" si="46">D67</f>
        <v>0</v>
      </c>
      <c r="E66" s="7">
        <f t="shared" si="46"/>
        <v>6000000.4000000004</v>
      </c>
      <c r="F66" s="7">
        <f t="shared" si="46"/>
        <v>7058824</v>
      </c>
      <c r="G66" s="7">
        <f>G67</f>
        <v>14100000</v>
      </c>
      <c r="H66" s="26"/>
    </row>
    <row r="67" spans="1:8" s="9" customFormat="1" ht="30" customHeight="1" x14ac:dyDescent="0.25">
      <c r="A67" s="52" t="s">
        <v>63</v>
      </c>
      <c r="B67" s="53"/>
      <c r="C67" s="10">
        <f>SUM(C68:C71)</f>
        <v>6000000.4000000004</v>
      </c>
      <c r="D67" s="10">
        <f t="shared" ref="D67:G67" si="47">SUM(D68:D71)</f>
        <v>0</v>
      </c>
      <c r="E67" s="10">
        <f t="shared" si="47"/>
        <v>6000000.4000000004</v>
      </c>
      <c r="F67" s="10">
        <v>7058824</v>
      </c>
      <c r="G67" s="10">
        <f t="shared" si="47"/>
        <v>14100000</v>
      </c>
      <c r="H67" s="11" t="s">
        <v>58</v>
      </c>
    </row>
    <row r="68" spans="1:8" s="9" customFormat="1" x14ac:dyDescent="0.25">
      <c r="A68" s="12"/>
      <c r="B68" s="13" t="s">
        <v>59</v>
      </c>
      <c r="C68" s="14">
        <f>$F68*85%</f>
        <v>1276595.8297872341</v>
      </c>
      <c r="D68" s="14"/>
      <c r="E68" s="14">
        <f t="shared" ref="E68:E71" si="48">SUM(C68:D68)</f>
        <v>1276595.8297872341</v>
      </c>
      <c r="F68" s="14">
        <f>(G68/$G$67)*$F$67</f>
        <v>1501877.4468085107</v>
      </c>
      <c r="G68" s="25">
        <v>3000000</v>
      </c>
      <c r="H68" s="15"/>
    </row>
    <row r="69" spans="1:8" s="9" customFormat="1" x14ac:dyDescent="0.25">
      <c r="A69" s="12"/>
      <c r="B69" s="13" t="s">
        <v>60</v>
      </c>
      <c r="C69" s="14">
        <f t="shared" ref="C69:C71" si="49">$F69*85%</f>
        <v>851063.88652482268</v>
      </c>
      <c r="D69" s="14"/>
      <c r="E69" s="14">
        <f t="shared" si="48"/>
        <v>851063.88652482268</v>
      </c>
      <c r="F69" s="14">
        <f t="shared" ref="F69:F71" si="50">(G69/$G$67)*$F$67</f>
        <v>1001251.6312056738</v>
      </c>
      <c r="G69" s="25">
        <v>2000000</v>
      </c>
      <c r="H69" s="15"/>
    </row>
    <row r="70" spans="1:8" s="9" customFormat="1" x14ac:dyDescent="0.25">
      <c r="A70" s="12"/>
      <c r="B70" s="13" t="s">
        <v>61</v>
      </c>
      <c r="C70" s="14">
        <f t="shared" si="49"/>
        <v>638297.91489361704</v>
      </c>
      <c r="D70" s="14"/>
      <c r="E70" s="14">
        <f t="shared" si="48"/>
        <v>638297.91489361704</v>
      </c>
      <c r="F70" s="14">
        <f t="shared" si="50"/>
        <v>750938.72340425535</v>
      </c>
      <c r="G70" s="25">
        <v>1500000</v>
      </c>
      <c r="H70" s="15"/>
    </row>
    <row r="71" spans="1:8" s="9" customFormat="1" x14ac:dyDescent="0.25">
      <c r="A71" s="12"/>
      <c r="B71" s="13" t="s">
        <v>62</v>
      </c>
      <c r="C71" s="14">
        <f t="shared" si="49"/>
        <v>3234042.7687943266</v>
      </c>
      <c r="D71" s="14"/>
      <c r="E71" s="14">
        <f t="shared" si="48"/>
        <v>3234042.7687943266</v>
      </c>
      <c r="F71" s="14">
        <f t="shared" si="50"/>
        <v>3804756.1985815605</v>
      </c>
      <c r="G71" s="25">
        <v>7600000</v>
      </c>
      <c r="H71" s="15"/>
    </row>
    <row r="72" spans="1:8" s="9" customFormat="1" x14ac:dyDescent="0.25">
      <c r="A72" s="50" t="s">
        <v>64</v>
      </c>
      <c r="B72" s="51"/>
      <c r="C72" s="7">
        <f>C73</f>
        <v>17000000</v>
      </c>
      <c r="D72" s="7">
        <f t="shared" ref="D72:G72" si="51">D73</f>
        <v>0</v>
      </c>
      <c r="E72" s="7">
        <f t="shared" si="51"/>
        <v>17000000</v>
      </c>
      <c r="F72" s="7">
        <f t="shared" si="51"/>
        <v>20000000</v>
      </c>
      <c r="G72" s="7">
        <f t="shared" si="51"/>
        <v>21700000</v>
      </c>
      <c r="H72" s="26"/>
    </row>
    <row r="73" spans="1:8" s="9" customFormat="1" x14ac:dyDescent="0.25">
      <c r="A73" s="52" t="s">
        <v>65</v>
      </c>
      <c r="B73" s="53"/>
      <c r="C73" s="10">
        <f>SUM(C74:C77)</f>
        <v>17000000</v>
      </c>
      <c r="D73" s="10">
        <f t="shared" ref="D73:G73" si="52">SUM(D74:D77)</f>
        <v>0</v>
      </c>
      <c r="E73" s="10">
        <f t="shared" si="52"/>
        <v>17000000</v>
      </c>
      <c r="F73" s="10">
        <v>20000000</v>
      </c>
      <c r="G73" s="10">
        <f t="shared" si="52"/>
        <v>21700000</v>
      </c>
      <c r="H73" s="11" t="s">
        <v>58</v>
      </c>
    </row>
    <row r="74" spans="1:8" s="9" customFormat="1" x14ac:dyDescent="0.25">
      <c r="A74" s="12"/>
      <c r="B74" s="13" t="s">
        <v>59</v>
      </c>
      <c r="C74" s="14">
        <f>$F74*85%</f>
        <v>7834101.3824884789</v>
      </c>
      <c r="D74" s="14"/>
      <c r="E74" s="14">
        <f t="shared" ref="E74:E77" si="53">SUM(C74:D74)</f>
        <v>7834101.3824884789</v>
      </c>
      <c r="F74" s="14">
        <f>(G74/$G$73)*$F$73</f>
        <v>9216589.8617511522</v>
      </c>
      <c r="G74" s="25">
        <v>10000000</v>
      </c>
      <c r="H74" s="27"/>
    </row>
    <row r="75" spans="1:8" s="9" customFormat="1" x14ac:dyDescent="0.25">
      <c r="A75" s="12"/>
      <c r="B75" s="13" t="s">
        <v>60</v>
      </c>
      <c r="C75" s="14">
        <f t="shared" ref="C75:C77" si="54">$F75*85%</f>
        <v>4700460.8294930877</v>
      </c>
      <c r="D75" s="14"/>
      <c r="E75" s="14">
        <f t="shared" si="53"/>
        <v>4700460.8294930877</v>
      </c>
      <c r="F75" s="14">
        <f t="shared" ref="F75:F77" si="55">(G75/$G$73)*$F$73</f>
        <v>5529953.9170506913</v>
      </c>
      <c r="G75" s="25">
        <v>6000000</v>
      </c>
      <c r="H75" s="15"/>
    </row>
    <row r="76" spans="1:8" s="9" customFormat="1" x14ac:dyDescent="0.25">
      <c r="A76" s="12"/>
      <c r="B76" s="13" t="s">
        <v>61</v>
      </c>
      <c r="C76" s="14">
        <f t="shared" si="54"/>
        <v>2350230.4147465439</v>
      </c>
      <c r="D76" s="14"/>
      <c r="E76" s="14">
        <f t="shared" si="53"/>
        <v>2350230.4147465439</v>
      </c>
      <c r="F76" s="14">
        <f t="shared" si="55"/>
        <v>2764976.9585253457</v>
      </c>
      <c r="G76" s="25">
        <v>3000000</v>
      </c>
      <c r="H76" s="15"/>
    </row>
    <row r="77" spans="1:8" s="9" customFormat="1" x14ac:dyDescent="0.25">
      <c r="A77" s="12"/>
      <c r="B77" s="13" t="s">
        <v>62</v>
      </c>
      <c r="C77" s="14">
        <f t="shared" si="54"/>
        <v>2115207.3732718895</v>
      </c>
      <c r="D77" s="14"/>
      <c r="E77" s="14">
        <f t="shared" si="53"/>
        <v>2115207.3732718895</v>
      </c>
      <c r="F77" s="14">
        <f t="shared" si="55"/>
        <v>2488479.2626728113</v>
      </c>
      <c r="G77" s="25">
        <v>2700000</v>
      </c>
      <c r="H77" s="15"/>
    </row>
    <row r="78" spans="1:8" s="9" customFormat="1" x14ac:dyDescent="0.25">
      <c r="A78" s="62" t="s">
        <v>66</v>
      </c>
      <c r="B78" s="63"/>
      <c r="C78" s="7">
        <f>C79</f>
        <v>14250000.000000002</v>
      </c>
      <c r="D78" s="7">
        <f t="shared" ref="D78:G78" si="56">D79</f>
        <v>0</v>
      </c>
      <c r="E78" s="7">
        <f t="shared" si="56"/>
        <v>14250000.000000002</v>
      </c>
      <c r="F78" s="7">
        <f t="shared" si="56"/>
        <v>16764705.882352941</v>
      </c>
      <c r="G78" s="7">
        <f t="shared" si="56"/>
        <v>18000000</v>
      </c>
      <c r="H78" s="26"/>
    </row>
    <row r="79" spans="1:8" x14ac:dyDescent="0.25">
      <c r="A79" s="42" t="s">
        <v>67</v>
      </c>
      <c r="B79" s="43"/>
      <c r="C79" s="10">
        <f>SUM(C80:C83)</f>
        <v>14250000.000000002</v>
      </c>
      <c r="D79" s="10">
        <f t="shared" ref="D79:G79" si="57">SUM(D80:D83)</f>
        <v>0</v>
      </c>
      <c r="E79" s="10">
        <f t="shared" si="57"/>
        <v>14250000.000000002</v>
      </c>
      <c r="F79" s="10">
        <v>16764705.882352941</v>
      </c>
      <c r="G79" s="10">
        <f t="shared" si="57"/>
        <v>18000000</v>
      </c>
      <c r="H79" s="11" t="s">
        <v>58</v>
      </c>
    </row>
    <row r="80" spans="1:8" s="9" customFormat="1" x14ac:dyDescent="0.25">
      <c r="A80" s="12"/>
      <c r="B80" s="13" t="s">
        <v>59</v>
      </c>
      <c r="C80" s="14">
        <f>$F80*85%</f>
        <v>5937500</v>
      </c>
      <c r="D80" s="14"/>
      <c r="E80" s="14">
        <f t="shared" ref="E80:E83" si="58">SUM(C80:D80)</f>
        <v>5937500</v>
      </c>
      <c r="F80" s="14">
        <f>(G80/$G$79)*$F$79</f>
        <v>6985294.1176470593</v>
      </c>
      <c r="G80" s="25">
        <v>7500000</v>
      </c>
      <c r="H80" s="27"/>
    </row>
    <row r="81" spans="1:8" s="9" customFormat="1" x14ac:dyDescent="0.25">
      <c r="A81" s="12"/>
      <c r="B81" s="13" t="s">
        <v>60</v>
      </c>
      <c r="C81" s="14">
        <f t="shared" ref="C81:C83" si="59">$F81*85%</f>
        <v>5541666.666666667</v>
      </c>
      <c r="D81" s="14"/>
      <c r="E81" s="14">
        <f t="shared" si="58"/>
        <v>5541666.666666667</v>
      </c>
      <c r="F81" s="14">
        <f t="shared" ref="F81:F83" si="60">(G81/$G$79)*$F$79</f>
        <v>6519607.8431372549</v>
      </c>
      <c r="G81" s="25">
        <v>7000000</v>
      </c>
      <c r="H81" s="15"/>
    </row>
    <row r="82" spans="1:8" s="9" customFormat="1" x14ac:dyDescent="0.25">
      <c r="A82" s="12"/>
      <c r="B82" s="13" t="s">
        <v>61</v>
      </c>
      <c r="C82" s="14">
        <f t="shared" si="59"/>
        <v>2770833.3333333335</v>
      </c>
      <c r="D82" s="14"/>
      <c r="E82" s="14">
        <f t="shared" si="58"/>
        <v>2770833.3333333335</v>
      </c>
      <c r="F82" s="14">
        <f t="shared" si="60"/>
        <v>3259803.9215686275</v>
      </c>
      <c r="G82" s="25">
        <v>3500000</v>
      </c>
      <c r="H82" s="15"/>
    </row>
    <row r="83" spans="1:8" s="9" customFormat="1" x14ac:dyDescent="0.25">
      <c r="A83" s="12"/>
      <c r="B83" s="13" t="s">
        <v>62</v>
      </c>
      <c r="C83" s="14">
        <f t="shared" si="59"/>
        <v>0</v>
      </c>
      <c r="D83" s="14"/>
      <c r="E83" s="14">
        <f t="shared" si="58"/>
        <v>0</v>
      </c>
      <c r="F83" s="14">
        <f t="shared" si="60"/>
        <v>0</v>
      </c>
      <c r="G83" s="25">
        <v>0</v>
      </c>
      <c r="H83" s="15"/>
    </row>
    <row r="84" spans="1:8" x14ac:dyDescent="0.25">
      <c r="A84" s="62" t="s">
        <v>68</v>
      </c>
      <c r="B84" s="63"/>
      <c r="C84" s="7">
        <f>C85</f>
        <v>15000000</v>
      </c>
      <c r="D84" s="7">
        <f t="shared" ref="D84:G84" si="61">D85</f>
        <v>0</v>
      </c>
      <c r="E84" s="7">
        <f t="shared" si="61"/>
        <v>15000000</v>
      </c>
      <c r="F84" s="7">
        <f t="shared" si="61"/>
        <v>17647058.823529411</v>
      </c>
      <c r="G84" s="7">
        <f t="shared" si="61"/>
        <v>17700000</v>
      </c>
      <c r="H84" s="26"/>
    </row>
    <row r="85" spans="1:8" x14ac:dyDescent="0.25">
      <c r="A85" s="60" t="s">
        <v>69</v>
      </c>
      <c r="B85" s="61"/>
      <c r="C85" s="28">
        <f>SUM(C86:C89)</f>
        <v>15000000</v>
      </c>
      <c r="D85" s="28">
        <f t="shared" ref="D85:G85" si="62">SUM(D86:D89)</f>
        <v>0</v>
      </c>
      <c r="E85" s="28">
        <f t="shared" si="62"/>
        <v>15000000</v>
      </c>
      <c r="F85" s="28">
        <v>17647058.823529411</v>
      </c>
      <c r="G85" s="29">
        <f t="shared" si="62"/>
        <v>17700000</v>
      </c>
      <c r="H85" s="15" t="s">
        <v>58</v>
      </c>
    </row>
    <row r="86" spans="1:8" s="9" customFormat="1" x14ac:dyDescent="0.25">
      <c r="A86" s="30"/>
      <c r="B86" s="31" t="s">
        <v>59</v>
      </c>
      <c r="C86" s="32">
        <f>$F86*85%</f>
        <v>5084745.762711864</v>
      </c>
      <c r="D86" s="32"/>
      <c r="E86" s="32">
        <f t="shared" ref="E86:E89" si="63">SUM(C86:D86)</f>
        <v>5084745.762711864</v>
      </c>
      <c r="F86" s="32">
        <f>(G86/$G$85)*$F$85</f>
        <v>5982053.8384845462</v>
      </c>
      <c r="G86" s="24">
        <v>6000000</v>
      </c>
      <c r="H86" s="33"/>
    </row>
    <row r="87" spans="1:8" s="9" customFormat="1" x14ac:dyDescent="0.25">
      <c r="A87" s="12"/>
      <c r="B87" s="13" t="s">
        <v>60</v>
      </c>
      <c r="C87" s="14">
        <f t="shared" ref="C87:C89" si="64">$F87*85%</f>
        <v>5508474.5762711866</v>
      </c>
      <c r="D87" s="14"/>
      <c r="E87" s="14">
        <f t="shared" si="63"/>
        <v>5508474.5762711866</v>
      </c>
      <c r="F87" s="14">
        <f t="shared" ref="F87:F89" si="65">(G87/$G$85)*$F$85</f>
        <v>6480558.3250249252</v>
      </c>
      <c r="G87" s="25">
        <v>6500000</v>
      </c>
      <c r="H87" s="15"/>
    </row>
    <row r="88" spans="1:8" s="9" customFormat="1" x14ac:dyDescent="0.25">
      <c r="A88" s="12"/>
      <c r="B88" s="13" t="s">
        <v>61</v>
      </c>
      <c r="C88" s="14">
        <f t="shared" si="64"/>
        <v>2966101.6949152541</v>
      </c>
      <c r="D88" s="14"/>
      <c r="E88" s="14">
        <f t="shared" si="63"/>
        <v>2966101.6949152541</v>
      </c>
      <c r="F88" s="14">
        <f t="shared" si="65"/>
        <v>3489531.4057826521</v>
      </c>
      <c r="G88" s="25">
        <v>3500000</v>
      </c>
      <c r="H88" s="15"/>
    </row>
    <row r="89" spans="1:8" s="9" customFormat="1" ht="15.75" thickBot="1" x14ac:dyDescent="0.3">
      <c r="A89" s="34"/>
      <c r="B89" s="35" t="s">
        <v>62</v>
      </c>
      <c r="C89" s="36">
        <f t="shared" si="64"/>
        <v>1440677.9661016949</v>
      </c>
      <c r="D89" s="36"/>
      <c r="E89" s="36">
        <f t="shared" si="63"/>
        <v>1440677.9661016949</v>
      </c>
      <c r="F89" s="36">
        <f t="shared" si="65"/>
        <v>1694915.2542372881</v>
      </c>
      <c r="G89" s="37">
        <v>1700000</v>
      </c>
      <c r="H89" s="38"/>
    </row>
    <row r="90" spans="1:8" x14ac:dyDescent="0.25">
      <c r="C90" s="40"/>
      <c r="D90" s="40"/>
      <c r="E90" s="40"/>
      <c r="F90" s="40"/>
      <c r="G90" s="40"/>
    </row>
  </sheetData>
  <mergeCells count="54">
    <mergeCell ref="A85:B85"/>
    <mergeCell ref="A67:B67"/>
    <mergeCell ref="A72:B72"/>
    <mergeCell ref="A73:B73"/>
    <mergeCell ref="A78:B78"/>
    <mergeCell ref="A79:B79"/>
    <mergeCell ref="A84:B84"/>
    <mergeCell ref="A66:B66"/>
    <mergeCell ref="A51:B51"/>
    <mergeCell ref="A52:B52"/>
    <mergeCell ref="A53:B53"/>
    <mergeCell ref="A54:B54"/>
    <mergeCell ref="A55:B55"/>
    <mergeCell ref="A56:B56"/>
    <mergeCell ref="A57:B57"/>
    <mergeCell ref="A58:B58"/>
    <mergeCell ref="A59:B59"/>
    <mergeCell ref="A60:B60"/>
    <mergeCell ref="A61:B61"/>
    <mergeCell ref="A50:B50"/>
    <mergeCell ref="A36:B36"/>
    <mergeCell ref="A37:B37"/>
    <mergeCell ref="A38:B38"/>
    <mergeCell ref="A41:B41"/>
    <mergeCell ref="A42:B42"/>
    <mergeCell ref="A43:B43"/>
    <mergeCell ref="A44:B44"/>
    <mergeCell ref="A47:B47"/>
    <mergeCell ref="A48:B48"/>
    <mergeCell ref="A49:B49"/>
    <mergeCell ref="A35:B35"/>
    <mergeCell ref="A24:B24"/>
    <mergeCell ref="A25:B25"/>
    <mergeCell ref="A26:B26"/>
    <mergeCell ref="A27:B27"/>
    <mergeCell ref="A28:B28"/>
    <mergeCell ref="A29:B29"/>
    <mergeCell ref="A30:B30"/>
    <mergeCell ref="A31:B31"/>
    <mergeCell ref="A32:B32"/>
    <mergeCell ref="A33:B33"/>
    <mergeCell ref="A34:B34"/>
    <mergeCell ref="A21:B21"/>
    <mergeCell ref="A1:H1"/>
    <mergeCell ref="A2:G2"/>
    <mergeCell ref="A3:B3"/>
    <mergeCell ref="A4:B4"/>
    <mergeCell ref="A5:B5"/>
    <mergeCell ref="A6:B6"/>
    <mergeCell ref="A9:B9"/>
    <mergeCell ref="A10:B10"/>
    <mergeCell ref="A13:B13"/>
    <mergeCell ref="A14:B14"/>
    <mergeCell ref="A17:B17"/>
  </mergeCells>
  <pageMargins left="0.11811023622047245" right="0.11811023622047245" top="0.15748031496062992" bottom="0.15748031496062992" header="0.31496062992125984" footer="0.31496062992125984"/>
  <pageSetup paperSize="9" scale="80" orientation="landscape" r:id="rId1"/>
  <rowBreaks count="2" manualBreakCount="2">
    <brk id="32"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 Sp.Objective</vt:lpstr>
      <vt:lpstr>'Per Sp.Objective'!Print_Titles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Stavri Ttofa</dc:creator>
  <cp:lastModifiedBy>Chrissa Serefidou</cp:lastModifiedBy>
  <cp:lastPrinted>2016-01-11T10:15:20Z</cp:lastPrinted>
  <dcterms:created xsi:type="dcterms:W3CDTF">2014-08-22T07:10:19Z</dcterms:created>
  <dcterms:modified xsi:type="dcterms:W3CDTF">2016-01-12T14:35:09Z</dcterms:modified>
</cp:coreProperties>
</file>